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 себестоимост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 &quot;₽&quot;"/>
    <numFmt numFmtId="165" formatCode="#,##0.00 &quot;₽&quot;"/>
    <numFmt numFmtId="166" formatCode="0.0 &quot;дм²&quot;"/>
    <numFmt numFmtId="167" formatCode="0.0 &quot;ч&quot;"/>
    <numFmt numFmtId="168" formatCode="#,##0 &quot;₽/ч&quot;"/>
    <numFmt numFmtId="169" formatCode="0.0%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94A3B8"/>
      <sz val="10"/>
    </font>
    <font>
      <name val="Segoe UI"/>
      <i val="1"/>
      <color rgb="0064748B"/>
      <sz val="9"/>
    </font>
    <font>
      <name val="Segoe UI"/>
      <b val="1"/>
      <color rgb="000F172A"/>
      <sz val="11"/>
    </font>
    <font>
      <name val="Segoe UI"/>
      <color rgb="001E293B"/>
      <sz val="10"/>
    </font>
    <font>
      <name val="Segoe UI"/>
      <b val="1"/>
      <color rgb="001D4ED8"/>
      <sz val="10"/>
    </font>
    <font>
      <name val="Segoe UI"/>
      <b val="1"/>
      <color rgb="000F172A"/>
      <sz val="10"/>
    </font>
    <font>
      <name val="Segoe UI"/>
      <b val="1"/>
      <color rgb="00B45309"/>
      <sz val="10"/>
    </font>
    <font>
      <name val="Segoe UI"/>
      <b val="1"/>
      <color rgb="00FFFFFF"/>
      <sz val="11"/>
    </font>
    <font>
      <name val="Segoe UI"/>
      <b val="1"/>
      <color rgb="00F8FAFC"/>
      <sz val="11"/>
    </font>
    <font>
      <name val="Segoe UI"/>
      <color rgb="00CBD5E1"/>
      <sz val="9"/>
    </font>
    <font>
      <name val="Segoe UI"/>
      <b val="1"/>
      <color rgb="0038BDF8"/>
      <sz val="10"/>
      <u val="single"/>
    </font>
  </fonts>
  <fills count="9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E8F0FE"/>
        <bgColor rgb="00E8F0FE"/>
      </patternFill>
    </fill>
    <fill>
      <patternFill patternType="solid">
        <fgColor rgb="00FEF3C7"/>
        <bgColor rgb="00FEF3C7"/>
      </patternFill>
    </fill>
    <fill>
      <patternFill patternType="solid">
        <fgColor rgb="00E2E8F0"/>
        <bgColor rgb="00E2E8F0"/>
      </patternFill>
    </fill>
    <fill>
      <patternFill patternType="solid">
        <fgColor rgb="00F0FDF4"/>
        <bgColor rgb="00F0FDF4"/>
      </patternFill>
    </fill>
    <fill>
      <patternFill patternType="solid">
        <fgColor rgb="000F172A"/>
        <bgColor rgb="000F172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93C5FD"/>
      </left>
      <right style="thin">
        <color rgb="0093C5FD"/>
      </right>
      <top style="thin">
        <color rgb="0093C5FD"/>
      </top>
      <bottom style="thin">
        <color rgb="0093C5F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3" borderId="0" pivotButton="0" quotePrefix="0" xfId="0"/>
    <xf numFmtId="0" fontId="5" fillId="0" borderId="1" pivotButton="0" quotePrefix="0" xfId="0"/>
    <xf numFmtId="0" fontId="6" fillId="4" borderId="2" applyAlignment="1" applyProtection="1" pivotButton="0" quotePrefix="0" xfId="0">
      <alignment horizontal="left" vertical="center"/>
      <protection locked="0" hidden="0"/>
    </xf>
    <xf numFmtId="0" fontId="7" fillId="0" borderId="1" pivotButton="0" quotePrefix="0" xfId="0"/>
    <xf numFmtId="164" fontId="6" fillId="4" borderId="2" applyAlignment="1" applyProtection="1" pivotButton="0" quotePrefix="0" xfId="0">
      <alignment horizontal="right" vertical="center"/>
      <protection locked="0" hidden="0"/>
    </xf>
    <xf numFmtId="165" fontId="6" fillId="4" borderId="2" applyAlignment="1" applyProtection="1" pivotButton="0" quotePrefix="0" xfId="0">
      <alignment horizontal="right" vertical="center"/>
      <protection locked="0" hidden="0"/>
    </xf>
    <xf numFmtId="166" fontId="6" fillId="4" borderId="2" applyAlignment="1" applyProtection="1" pivotButton="0" quotePrefix="0" xfId="0">
      <alignment horizontal="right" vertical="center"/>
      <protection locked="0" hidden="0"/>
    </xf>
    <xf numFmtId="9" fontId="6" fillId="4" borderId="2" applyAlignment="1" applyProtection="1" pivotButton="0" quotePrefix="0" xfId="0">
      <alignment horizontal="right" vertical="center"/>
      <protection locked="0" hidden="0"/>
    </xf>
    <xf numFmtId="166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8" fillId="5" borderId="1" pivotButton="0" quotePrefix="0" xfId="0"/>
    <xf numFmtId="165" fontId="8" fillId="5" borderId="1" applyAlignment="1" pivotButton="0" quotePrefix="0" xfId="0">
      <alignment horizontal="right" vertical="center"/>
    </xf>
    <xf numFmtId="0" fontId="7" fillId="6" borderId="1" pivotButton="0" quotePrefix="0" xfId="0"/>
    <xf numFmtId="165" fontId="7" fillId="6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5" fillId="0" borderId="1" applyProtection="1" pivotButton="0" quotePrefix="0" xfId="0">
      <protection locked="0" hidden="0"/>
    </xf>
    <xf numFmtId="3" fontId="6" fillId="4" borderId="2" applyAlignment="1" applyProtection="1" pivotButton="0" quotePrefix="0" xfId="0">
      <alignment horizontal="right" vertical="center"/>
      <protection locked="0" hidden="0"/>
    </xf>
    <xf numFmtId="0" fontId="0" fillId="0" borderId="1" pivotButton="0" quotePrefix="0" xfId="0"/>
    <xf numFmtId="167" fontId="6" fillId="4" borderId="2" applyAlignment="1" applyProtection="1" pivotButton="0" quotePrefix="0" xfId="0">
      <alignment horizontal="right" vertical="center"/>
      <protection locked="0" hidden="0"/>
    </xf>
    <xf numFmtId="168" fontId="6" fillId="4" borderId="2" applyAlignment="1" applyProtection="1" pivotButton="0" quotePrefix="0" xfId="0">
      <alignment horizontal="right" vertical="center"/>
      <protection locked="0" hidden="0"/>
    </xf>
    <xf numFmtId="0" fontId="9" fillId="2" borderId="0" pivotButton="0" quotePrefix="0" xfId="0"/>
    <xf numFmtId="168" fontId="7" fillId="0" borderId="1" applyAlignment="1" pivotButton="0" quotePrefix="0" xfId="0">
      <alignment horizontal="right" vertical="center"/>
    </xf>
    <xf numFmtId="169" fontId="7" fillId="0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0" fontId="10" fillId="8" borderId="0" applyAlignment="1" pivotButton="0" quotePrefix="0" xfId="0">
      <alignment horizontal="center" vertical="center"/>
    </xf>
    <xf numFmtId="0" fontId="11" fillId="8" borderId="0" applyAlignment="1" pivotButton="0" quotePrefix="0" xfId="0">
      <alignment horizontal="left" vertical="center" indent="1"/>
    </xf>
    <xf numFmtId="0" fontId="12" fillId="8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mnicraft-erp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20" customWidth="1" min="4" max="4"/>
  </cols>
  <sheetData>
    <row r="1" ht="28" customHeight="1">
      <c r="A1" s="1" t="inlineStr">
        <is>
          <t>КАЛЬКУЛЯТОР СЕБЕСТОИМОСТИ КОЖЕВНИКА (OmniCraft ERP)</t>
        </is>
      </c>
    </row>
    <row r="2" ht="18" customHeight="1">
      <c r="A2" s="2" t="inlineStr">
        <is>
          <t>Честный расчёт расхода кожи, ловушки обрезков и стоимости нормы-часа</t>
        </is>
      </c>
    </row>
    <row r="3" ht="16" customHeight="1">
      <c r="A3" s="3" t="inlineStr">
        <is>
          <t>Голубые ячейки — для ввода данных мастером. Серые и белые — защищены формулами.</t>
        </is>
      </c>
    </row>
    <row r="4" ht="22" customHeight="1">
      <c r="A4" s="4" t="inlineStr">
        <is>
          <t>БЛОК 1: ПАСПОРТ ИЗДЕЛИЯ И РОЗНИЧНАЯ ЦЕНА</t>
        </is>
      </c>
    </row>
    <row r="5">
      <c r="A5" s="5" t="inlineStr">
        <is>
          <t>Название изделия (модель / артикул)</t>
        </is>
      </c>
      <c r="B5" s="6" t="inlineStr">
        <is>
          <t>Лонггер на молнии</t>
        </is>
      </c>
    </row>
    <row r="6">
      <c r="A6" s="7" t="inlineStr">
        <is>
          <t>Розничная цена продажи клиенту (P)</t>
        </is>
      </c>
      <c r="B6" s="8" t="n">
        <v>6500</v>
      </c>
    </row>
    <row r="8" ht="22" customHeight="1">
      <c r="A8" s="4" t="inlineStr">
        <is>
          <t>БЛОК 2: РАСХОД КОЖИ И ЛОВУШКА ОБРЕЗКОВ (КПИ)</t>
        </is>
      </c>
    </row>
    <row r="9">
      <c r="A9" s="5" t="inlineStr">
        <is>
          <t>Цена покупки кожи за 1 дм² (из чека поставщика)</t>
        </is>
      </c>
      <c r="B9" s="9" t="n">
        <v>65</v>
      </c>
    </row>
    <row r="10">
      <c r="A10" s="5" t="inlineStr">
        <is>
          <t>Чистая площадь деталей по выкройке (S чист.)</t>
        </is>
      </c>
      <c r="B10" s="10" t="n">
        <v>8.5</v>
      </c>
    </row>
    <row r="11">
      <c r="A11" s="5" t="inlineStr">
        <is>
          <t>Коэффициент полезного раскроя (обычно 65%–80%)</t>
        </is>
      </c>
      <c r="B11" s="11" t="n">
        <v>0.75</v>
      </c>
    </row>
    <row r="12">
      <c r="A12" s="5" t="inlineStr">
        <is>
          <t>Фактический расход кожи с учётом раскроя (S факт.)</t>
        </is>
      </c>
      <c r="B12" s="12">
        <f>B10/B11</f>
        <v/>
      </c>
    </row>
    <row r="13">
      <c r="A13" s="5" t="inlineStr">
        <is>
          <t>Стоимость всей ушедшей кожи</t>
        </is>
      </c>
      <c r="B13" s="13">
        <f>B12*B9</f>
        <v/>
      </c>
    </row>
    <row r="14">
      <c r="A14" s="14" t="inlineStr">
        <is>
          <t>⚠️ В ТОМ ЧИСЛЕ ЗАКОПАНО В ОБРЕЗКИ (скрытые потери):</t>
        </is>
      </c>
      <c r="B14" s="15">
        <f>(B12-B10)*B9</f>
        <v/>
      </c>
    </row>
    <row r="15">
      <c r="A15" s="5" t="inlineStr">
        <is>
          <t>Возврат полезных обрезков (картодержатели, брелоки)</t>
        </is>
      </c>
      <c r="B15" s="8" t="n">
        <v>0</v>
      </c>
    </row>
    <row r="16">
      <c r="A16" s="16" t="inlineStr">
        <is>
          <t>ИТОГО ЗАТРАТЫ НА КОЖУ (M кожа)</t>
        </is>
      </c>
      <c r="B16" s="17">
        <f>B13-B15</f>
        <v/>
      </c>
    </row>
    <row r="18" ht="22" customHeight="1">
      <c r="A18" s="4" t="inlineStr">
        <is>
          <t>БЛОК 3: ФУРНИТУРА, ХИМИЯ И УПАКОВКА</t>
        </is>
      </c>
    </row>
    <row r="19">
      <c r="A19" s="18" t="inlineStr">
        <is>
          <t>Наименование комплектующего</t>
        </is>
      </c>
      <c r="B19" s="19" t="inlineStr">
        <is>
          <t>Количество</t>
        </is>
      </c>
      <c r="C19" s="19" t="inlineStr">
        <is>
          <t>Цена за ед.</t>
        </is>
      </c>
      <c r="D19" s="19" t="inlineStr">
        <is>
          <t>Сумма</t>
        </is>
      </c>
    </row>
    <row r="20">
      <c r="A20" s="20" t="inlineStr">
        <is>
          <t>Молния металлическая (YKK / Riri)</t>
        </is>
      </c>
      <c r="B20" s="21" t="n">
        <v>1</v>
      </c>
      <c r="C20" s="9" t="n">
        <v>320</v>
      </c>
      <c r="D20" s="13">
        <f>B20*C20</f>
        <v/>
      </c>
    </row>
    <row r="21">
      <c r="A21" s="20" t="inlineStr">
        <is>
          <t>Бегунок / пуллер</t>
        </is>
      </c>
      <c r="B21" s="21" t="n">
        <v>1</v>
      </c>
      <c r="C21" s="9" t="n">
        <v>80</v>
      </c>
      <c r="D21" s="13">
        <f>B21*C21</f>
        <v/>
      </c>
    </row>
    <row r="22">
      <c r="A22" s="20" t="inlineStr">
        <is>
          <t>Кнопки / хольнитены</t>
        </is>
      </c>
      <c r="B22" s="21" t="n">
        <v>4</v>
      </c>
      <c r="C22" s="9" t="n">
        <v>15</v>
      </c>
      <c r="D22" s="13">
        <f>B22*C22</f>
        <v/>
      </c>
    </row>
    <row r="23">
      <c r="A23" s="20" t="inlineStr">
        <is>
          <t>Нить плетеная вощеная (расход)</t>
        </is>
      </c>
      <c r="B23" s="21" t="n">
        <v>1</v>
      </c>
      <c r="C23" s="9" t="n">
        <v>45</v>
      </c>
      <c r="D23" s="13">
        <f>B23*C23</f>
        <v/>
      </c>
    </row>
    <row r="24">
      <c r="A24" s="20" t="inlineStr">
        <is>
          <t>Химия (клей, Tokonole, финиш, краска уреза)</t>
        </is>
      </c>
      <c r="B24" s="21" t="n">
        <v>1</v>
      </c>
      <c r="C24" s="9" t="n">
        <v>150</v>
      </c>
      <c r="D24" s="13">
        <f>B24*C24</f>
        <v/>
      </c>
    </row>
    <row r="25">
      <c r="A25" s="20" t="inlineStr">
        <is>
          <t>Брендовая упаковка (коробка, крафт, тишью)</t>
        </is>
      </c>
      <c r="B25" s="21" t="n">
        <v>1</v>
      </c>
      <c r="C25" s="9" t="n">
        <v>220</v>
      </c>
      <c r="D25" s="13">
        <f>B25*C25</f>
        <v/>
      </c>
    </row>
    <row r="26">
      <c r="A26" s="16" t="inlineStr">
        <is>
          <t>ИТОГО ФУРНИТУРА И ХИМИЯ (M компл.)</t>
        </is>
      </c>
      <c r="B26" s="22" t="n"/>
      <c r="C26" s="22" t="n"/>
      <c r="D26" s="17">
        <f>SUM(D20:D25)</f>
        <v/>
      </c>
    </row>
    <row r="28" ht="22" customHeight="1">
      <c r="A28" s="4" t="inlineStr">
        <is>
          <t>БЛОК 4: ВРЕМЯ МАСТЕРА И СТОИМОСТЬ ТРУДА (НОРМА-ЧАС)</t>
        </is>
      </c>
    </row>
    <row r="29">
      <c r="A29" s="5" t="inlineStr">
        <is>
          <t>Чистое время работы мастера над заказом (T)</t>
        </is>
      </c>
      <c r="B29" s="23" t="n">
        <v>6.5</v>
      </c>
    </row>
    <row r="30">
      <c r="A30" s="5" t="inlineStr">
        <is>
          <t>Желаемая стоимость одного часа работы мастера (R)</t>
        </is>
      </c>
      <c r="B30" s="24" t="n">
        <v>500</v>
      </c>
    </row>
    <row r="31">
      <c r="A31" s="16" t="inlineStr">
        <is>
          <t>ИТОГО СЕБЕСТОИМОСТЬ РУЧНОГО ТРУДА (Cost труд)</t>
        </is>
      </c>
      <c r="B31" s="17">
        <f>B29*B30</f>
        <v/>
      </c>
    </row>
    <row r="33" ht="22" customHeight="1">
      <c r="A33" s="4" t="inlineStr">
        <is>
          <t>БЛОК 5: АМОРТИЗАЦИЯ ИНСТРУМЕНТА И МЕЛКИЕ РАСХОДНИКИ</t>
        </is>
      </c>
    </row>
    <row r="34">
      <c r="A34" s="5" t="inlineStr">
        <is>
          <t>Ставка износа инструмента и оборудования на 1 час</t>
        </is>
      </c>
      <c r="B34" s="24" t="n">
        <v>40</v>
      </c>
    </row>
    <row r="35">
      <c r="A35" s="16" t="inlineStr">
        <is>
          <t>ИТОГО ИЗНОС ИНСТРУМЕНТА НА ИЗДЕЛИЕ (Amort)</t>
        </is>
      </c>
      <c r="B35" s="17">
        <f>B29*B34</f>
        <v/>
      </c>
    </row>
    <row r="37" ht="24" customHeight="1">
      <c r="A37" s="25" t="inlineStr">
        <is>
          <t>ИТОГОВЫЙ ДАШБОРД: ФИНАНСОВЫЙ ДИАГНОЗ ЗАКАЗА</t>
        </is>
      </c>
    </row>
    <row r="38">
      <c r="A38" s="7" t="inlineStr">
        <is>
          <t>1. Полная себестоимость изделия (Кожа + Фурнитура + Труд + Износ)</t>
        </is>
      </c>
      <c r="B38" s="13">
        <f>B16+D26+B31+B35</f>
        <v/>
      </c>
    </row>
    <row r="39">
      <c r="A39" s="7" t="inlineStr">
        <is>
          <t>2. Чистая прибыль мастерской сверх зарплаты (на развитие дела)</t>
        </is>
      </c>
      <c r="B39" s="13">
        <f>B6-B38</f>
        <v/>
      </c>
    </row>
    <row r="40">
      <c r="A40" s="7" t="inlineStr">
        <is>
          <t>3. Фактический заработок мастера на руки (Зарплата + Прибыль)</t>
        </is>
      </c>
      <c r="B40" s="13">
        <f>B31+B39</f>
        <v/>
      </c>
    </row>
    <row r="41">
      <c r="A41" s="7" t="inlineStr">
        <is>
          <t>4. Реальная ставка часа мастера по факту заказа (R факт.)</t>
        </is>
      </c>
      <c r="B41" s="26">
        <f>(B6-B16-D26-B35)/B29</f>
        <v/>
      </c>
    </row>
    <row r="42">
      <c r="A42" s="7" t="inlineStr">
        <is>
          <t>5. Рентабельность изделия по чистой прибыли</t>
        </is>
      </c>
      <c r="B42" s="27">
        <f>B39/B6</f>
        <v/>
      </c>
    </row>
    <row r="44" ht="36" customHeight="1">
      <c r="A44" s="28">
        <f>IF(B39&lt;0, "🔴 ИЛЛЮЗИЯ ПРИБЫЛИ: Заказ убыточен! Вы подарили заказчику свой труд и материалы.", IF(B41&lt;B30, "🟡 ВНИМАНИЕ: Прибыль есть, но реальный час (" &amp; ROUND(B41,0) &amp; " ₽/ч) ниже желаемого. Вы недооцениваете сложность.", "🟢 ОТЛИЧНЫЙ ЗАКАЗ: Изделие окупает материалы, ваш труд и приносит прибыль бизнесу."))</f>
        <v/>
      </c>
    </row>
    <row r="46" ht="24" customHeight="1">
      <c r="A46" s="29" t="inlineStr">
        <is>
          <t>💡 ПОЧЕМУ ТАБЛИЦА EXCEL — ЭТО ТОЛЬКО ПЕРВЫЙ ШАГ В МАСТЕРСКОЙ?</t>
        </is>
      </c>
    </row>
    <row r="47" ht="18" customHeight="1">
      <c r="A47" s="30" t="inlineStr">
        <is>
          <t>1. В Excel невозможно вести сквозной склад: остатки полукож и фурнитуры приходится пересчитывать вручную.</t>
        </is>
      </c>
    </row>
    <row r="48" ht="18" customHeight="1">
      <c r="A48" s="30" t="inlineStr">
        <is>
          <t>2. Таблицы путаются и ломаются, когда заказов становится больше 10 в месяц.</t>
        </is>
      </c>
    </row>
    <row r="49" ht="18" customHeight="1">
      <c r="A49" s="30" t="inlineStr">
        <is>
          <t>3. В таблицах не видно резервов: взяли срочный заказ, а в субботу вечером закончился клей или не хватило бегунка.</t>
        </is>
      </c>
    </row>
    <row r="50" ht="18" customHeight="1">
      <c r="A50" s="30" t="inlineStr"/>
    </row>
    <row r="51" ht="18" customHeight="1">
      <c r="A51" s="30" t="inlineStr">
        <is>
          <t>👉 OMNICRAFT ERP — Профессиональная локальная программа для кожевенников и мастеров:</t>
        </is>
      </c>
    </row>
    <row r="52" ht="18" customHeight="1">
      <c r="A52" s="30" t="inlineStr">
        <is>
          <t xml:space="preserve">   • Сквозной учёт полукож по полезной площади с автоматическим списанием обрезков</t>
        </is>
      </c>
    </row>
    <row r="53" ht="18" customHeight="1">
      <c r="A53" s="30" t="inlineStr">
        <is>
          <t xml:space="preserve">   • Верстак, статусы заказов, база постоянных клиентов и себестоимость в реальном времени</t>
        </is>
      </c>
    </row>
    <row r="54" ht="18" customHeight="1">
      <c r="A54" s="30" t="inlineStr">
        <is>
          <t xml:space="preserve">   • Автономная работа на вашем ПК (Windows). Никаких облаков, подписок и утечек коммерческой тайны</t>
        </is>
      </c>
    </row>
    <row r="55" ht="26" customHeight="1">
      <c r="A55" s="31" t="inlineStr">
        <is>
          <t>СКАЧАТЬ БЕСПЛАТНУЮ ВЕРСИЮ OMNICRAFT ERP НА ОФИЦИАЛЬНОМ САЙТЕ: https://omnicraft-erp.com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A8:D8"/>
    <mergeCell ref="A53:D53"/>
    <mergeCell ref="A4:D4"/>
    <mergeCell ref="A52:D52"/>
    <mergeCell ref="A28:D28"/>
    <mergeCell ref="A44:D44"/>
    <mergeCell ref="A48:D48"/>
    <mergeCell ref="A51:D51"/>
    <mergeCell ref="A49:D49"/>
    <mergeCell ref="A1:D1"/>
    <mergeCell ref="A54:D54"/>
    <mergeCell ref="A46:D46"/>
    <mergeCell ref="A37:D37"/>
    <mergeCell ref="A18:D18"/>
    <mergeCell ref="A50:D50"/>
    <mergeCell ref="A3:D3"/>
    <mergeCell ref="A55:D55"/>
    <mergeCell ref="A2:D2"/>
    <mergeCell ref="B26:C26"/>
    <mergeCell ref="A33:D33"/>
    <mergeCell ref="A47:D47"/>
  </mergeCells>
  <hyperlinks>
    <hyperlink xmlns:r="http://schemas.openxmlformats.org/officeDocument/2006/relationships" ref="A5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2026-10-02T15:41:20Z</dcterms:created>
  <dcterms:modified xmlns:dcterms="http://purl.org/dc/terms/" xmlns:xsi="http://www.w3.org/2001/XMLSchema-instance" xsi:type="dcterms:W3CDTF">2026-10-02T15:41:20Z</dcterms:modified>
</cp:coreProperties>
</file>