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та себестоимост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₽&quot;"/>
    <numFmt numFmtId="165" formatCode="0.0%"/>
    <numFmt numFmtId="166" formatCode="0.0 &quot; ч&quot;"/>
    <numFmt numFmtId="167" formatCode="#,##0 &quot;₽/ч&quot;"/>
  </numFmts>
  <fonts count="17">
    <font>
      <name val="Calibri"/>
      <family val="2"/>
      <color theme="1"/>
      <sz val="11"/>
      <scheme val="minor"/>
    </font>
    <font>
      <name val="Segoe UI"/>
      <b val="1"/>
      <color rgb="00FFFFFF"/>
      <sz val="13"/>
    </font>
    <font>
      <name val="Segoe UI"/>
      <i val="1"/>
      <color rgb="0094A3B8"/>
      <sz val="9.5"/>
    </font>
    <font>
      <name val="Segoe UI"/>
      <i val="1"/>
      <color rgb="0064748B"/>
      <sz val="8.5"/>
    </font>
    <font>
      <name val="Segoe UI"/>
      <b val="1"/>
      <color rgb="000F172A"/>
      <sz val="10.5"/>
    </font>
    <font>
      <name val="Segoe UI"/>
      <color rgb="001E293B"/>
      <sz val="9.5"/>
    </font>
    <font>
      <name val="Segoe UI"/>
      <b val="1"/>
      <color rgb="001D4ED8"/>
      <sz val="9.5"/>
    </font>
    <font>
      <name val="Segoe UI"/>
      <b val="1"/>
      <color rgb="000F172A"/>
      <sz val="9.5"/>
    </font>
    <font>
      <name val="Segoe UI"/>
      <b val="1"/>
      <color rgb="00334155"/>
      <sz val="9"/>
    </font>
    <font>
      <name val="Segoe UI"/>
      <color rgb="001D4ED8"/>
      <sz val="9.5"/>
    </font>
    <font>
      <name val="Segoe UI"/>
      <b val="1"/>
      <color rgb="00B45309"/>
      <sz val="9.5"/>
    </font>
    <font>
      <name val="Segoe UI"/>
      <b val="1"/>
      <color rgb="001E3A8A"/>
      <sz val="9.5"/>
    </font>
    <font>
      <name val="Segoe UI"/>
      <b val="1"/>
      <color rgb="001E3A8A"/>
      <sz val="10.5"/>
    </font>
    <font>
      <name val="Segoe UI"/>
      <b val="1"/>
      <color rgb="00047857"/>
      <sz val="10.5"/>
    </font>
    <font>
      <name val="Segoe UI"/>
      <b val="1"/>
      <color rgb="00F8FAFC"/>
      <sz val="10.5"/>
    </font>
    <font>
      <name val="Segoe UI"/>
      <color rgb="00CBD5E1"/>
      <sz val="9"/>
    </font>
    <font>
      <name val="Segoe UI"/>
      <b val="1"/>
      <color rgb="0038BDF8"/>
      <sz val="9.5"/>
      <u val="single"/>
    </font>
  </fonts>
  <fills count="11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E8F0FE"/>
        <bgColor rgb="00E8F0FE"/>
      </patternFill>
    </fill>
    <fill>
      <patternFill patternType="solid">
        <fgColor rgb="00E2E8F0"/>
        <bgColor rgb="00E2E8F0"/>
      </patternFill>
    </fill>
    <fill>
      <patternFill patternType="solid">
        <fgColor rgb="00FEF3C7"/>
        <bgColor rgb="00FEF3C7"/>
      </patternFill>
    </fill>
    <fill>
      <patternFill patternType="solid">
        <fgColor rgb="00DBEAFE"/>
        <bgColor rgb="00DBEAFE"/>
      </patternFill>
    </fill>
    <fill>
      <patternFill patternType="solid">
        <fgColor rgb="00DCFCE7"/>
        <bgColor rgb="00DCFCE7"/>
      </patternFill>
    </fill>
    <fill>
      <patternFill patternType="solid">
        <fgColor rgb="00F0FDF4"/>
        <bgColor rgb="00F0FDF4"/>
      </patternFill>
    </fill>
    <fill>
      <patternFill patternType="solid">
        <fgColor rgb="000F172A"/>
        <bgColor rgb="000F172A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93C5FD"/>
      </left>
      <right style="thin">
        <color rgb="0093C5FD"/>
      </right>
      <top style="thin">
        <color rgb="0093C5FD"/>
      </top>
      <bottom style="thin">
        <color rgb="0093C5FD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6" fillId="4" borderId="2" applyAlignment="1" applyProtection="1" pivotButton="0" quotePrefix="0" xfId="0">
      <alignment horizontal="left" vertical="center"/>
      <protection locked="0" hidden="0"/>
    </xf>
    <xf numFmtId="0" fontId="7" fillId="0" borderId="1" applyAlignment="1" pivotButton="0" quotePrefix="0" xfId="0">
      <alignment horizontal="left" vertical="center"/>
    </xf>
    <xf numFmtId="164" fontId="6" fillId="4" borderId="2" applyAlignment="1" applyProtection="1" pivotButton="0" quotePrefix="0" xfId="0">
      <alignment horizontal="right" vertical="center"/>
      <protection locked="0" hidden="0"/>
    </xf>
    <xf numFmtId="0" fontId="8" fillId="5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9" fillId="4" borderId="2" applyProtection="1" pivotButton="0" quotePrefix="0" xfId="0">
      <protection locked="0" hidden="0"/>
    </xf>
    <xf numFmtId="0" fontId="9" fillId="4" borderId="2" applyAlignment="1" applyProtection="1" pivotButton="0" quotePrefix="0" xfId="0">
      <alignment horizontal="center" vertical="center"/>
      <protection locked="0" hidden="0"/>
    </xf>
    <xf numFmtId="2" fontId="6" fillId="4" borderId="2" applyAlignment="1" applyProtection="1" pivotButton="0" quotePrefix="0" xfId="0">
      <alignment horizontal="right" vertical="center"/>
      <protection locked="0" hidden="0"/>
    </xf>
    <xf numFmtId="165" fontId="10" fillId="6" borderId="2" applyAlignment="1" applyProtection="1" pivotButton="0" quotePrefix="0" xfId="0">
      <alignment horizontal="right" vertical="center"/>
      <protection locked="0" hidden="0"/>
    </xf>
    <xf numFmtId="164" fontId="7" fillId="0" borderId="1" applyAlignment="1" pivotButton="0" quotePrefix="0" xfId="0">
      <alignment horizontal="right" vertical="center"/>
    </xf>
    <xf numFmtId="0" fontId="10" fillId="6" borderId="1" applyAlignment="1" pivotButton="0" quotePrefix="0" xfId="0">
      <alignment horizontal="left" vertical="center"/>
    </xf>
    <xf numFmtId="164" fontId="6" fillId="6" borderId="2" applyAlignment="1" applyProtection="1" pivotButton="0" quotePrefix="0" xfId="0">
      <alignment horizontal="right" vertical="center"/>
      <protection locked="0" hidden="0"/>
    </xf>
    <xf numFmtId="0" fontId="7" fillId="5" borderId="1" applyAlignment="1" pivotButton="0" quotePrefix="0" xfId="0">
      <alignment horizontal="left" vertical="center"/>
    </xf>
    <xf numFmtId="164" fontId="11" fillId="5" borderId="1" applyAlignment="1" pivotButton="0" quotePrefix="0" xfId="0">
      <alignment horizontal="right" vertical="center"/>
    </xf>
    <xf numFmtId="1" fontId="6" fillId="4" borderId="2" applyAlignment="1" applyProtection="1" pivotButton="0" quotePrefix="0" xfId="0">
      <alignment horizontal="right" vertical="center"/>
      <protection locked="0" hidden="0"/>
    </xf>
    <xf numFmtId="166" fontId="6" fillId="4" borderId="2" applyAlignment="1" applyProtection="1" pivotButton="0" quotePrefix="0" xfId="0">
      <alignment horizontal="right" vertical="center"/>
      <protection locked="0" hidden="0"/>
    </xf>
    <xf numFmtId="167" fontId="6" fillId="4" borderId="2" applyAlignment="1" applyProtection="1" pivotButton="0" quotePrefix="0" xfId="0">
      <alignment horizontal="right" vertical="center"/>
      <protection locked="0" hidden="0"/>
    </xf>
    <xf numFmtId="165" fontId="6" fillId="4" borderId="2" applyAlignment="1" applyProtection="1" pivotButton="0" quotePrefix="0" xfId="0">
      <alignment horizontal="right" vertical="center"/>
      <protection locked="0" hidden="0"/>
    </xf>
    <xf numFmtId="0" fontId="4" fillId="7" borderId="0" applyAlignment="1" pivotButton="0" quotePrefix="0" xfId="0">
      <alignment horizontal="left" vertical="center"/>
    </xf>
    <xf numFmtId="164" fontId="12" fillId="7" borderId="1" applyAlignment="1" pivotButton="0" quotePrefix="0" xfId="0">
      <alignment horizontal="right" vertical="center"/>
    </xf>
    <xf numFmtId="164" fontId="13" fillId="8" borderId="1" applyAlignment="1" pivotButton="0" quotePrefix="0" xfId="0">
      <alignment horizontal="right" vertical="center"/>
    </xf>
    <xf numFmtId="167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0" fontId="7" fillId="9" borderId="1" applyAlignment="1" pivotButton="0" quotePrefix="0" xfId="0">
      <alignment horizontal="left" vertical="center" wrapText="1"/>
    </xf>
    <xf numFmtId="0" fontId="14" fillId="10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mnicraft-erp.com/ru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4" customWidth="1" min="4" max="4"/>
    <col width="16" customWidth="1" min="5" max="5"/>
    <col width="20" customWidth="1" min="6" max="6"/>
  </cols>
  <sheetData>
    <row r="1" ht="28" customHeight="1">
      <c r="A1" s="1" t="inlineStr">
        <is>
          <t>КАЛЬКУЛЯТОР СЕБЕСТОИМОСТИ ПРОДУКЦИИ («ОмниКрафт ЕРП»)</t>
        </is>
      </c>
      <c r="B1" s="1" t="n"/>
      <c r="C1" s="1" t="n"/>
      <c r="D1" s="1" t="n"/>
      <c r="E1" s="1" t="n"/>
      <c r="F1" s="1" t="n"/>
    </row>
    <row r="2" ht="18" customHeight="1">
      <c r="A2" s="2" t="inlineStr">
        <is>
          <t>Расчёт сырья, технологических потерь, комплектующих, нормы-часа, накладных и налогов</t>
        </is>
      </c>
      <c r="B2" s="2" t="n"/>
      <c r="C2" s="2" t="n"/>
      <c r="D2" s="2" t="n"/>
      <c r="E2" s="2" t="n"/>
      <c r="F2" s="2" t="n"/>
    </row>
    <row r="3" ht="16" customHeight="1">
      <c r="A3" s="3" t="inlineStr">
        <is>
          <t>Голубые ячейки — для ввода данных мастером. Серые и белые ячейки — защищены формулами.</t>
        </is>
      </c>
      <c r="B3" s="3" t="n"/>
      <c r="C3" s="3" t="n"/>
      <c r="D3" s="3" t="n"/>
      <c r="E3" s="3" t="n"/>
      <c r="F3" s="3" t="n"/>
    </row>
    <row r="4" ht="22" customHeight="1">
      <c r="A4" s="4" t="inlineStr">
        <is>
          <t>1. ПАСПОРТ ИЗДЕЛИЯ И РОЗНИЧНАЯ ЦЕНА</t>
        </is>
      </c>
      <c r="B4" s="4" t="n"/>
      <c r="C4" s="4" t="n"/>
      <c r="D4" s="4" t="n"/>
      <c r="E4" s="4" t="n"/>
      <c r="F4" s="4" t="n"/>
    </row>
    <row r="5" ht="22" customHeight="1">
      <c r="A5" s="5" t="inlineStr">
        <is>
          <t>Название изделия (модель / артикул)</t>
        </is>
      </c>
      <c r="B5" s="6" t="inlineStr">
        <is>
          <t>Глиняный шар с пшеничной соломой (сувенир ручной работы)</t>
        </is>
      </c>
      <c r="C5" s="6" t="n"/>
      <c r="D5" s="6" t="n"/>
      <c r="E5" s="6" t="n"/>
      <c r="F5" s="6" t="n"/>
    </row>
    <row r="6" ht="22" customHeight="1">
      <c r="A6" s="7" t="inlineStr">
        <is>
          <t>Розничная цена продажи клиенту (P)</t>
        </is>
      </c>
      <c r="B6" s="7" t="n"/>
      <c r="C6" s="7" t="n"/>
      <c r="D6" s="7" t="n"/>
      <c r="E6" s="7" t="n"/>
      <c r="F6" s="8" t="n">
        <v>4800</v>
      </c>
    </row>
    <row r="7" ht="22" customHeight="1">
      <c r="A7" s="4" t="inlineStr">
        <is>
          <t>2. ОСНОВНОЕ СЫРЬЁ И МАТЕРИАЛЫ</t>
        </is>
      </c>
      <c r="B7" s="4" t="n"/>
      <c r="C7" s="4" t="n"/>
      <c r="D7" s="4" t="n"/>
      <c r="E7" s="4" t="n"/>
      <c r="F7" s="4" t="n"/>
    </row>
    <row r="8" ht="20" customHeight="1">
      <c r="A8" s="9" t="inlineStr">
        <is>
          <t>Наименование сырья / материала</t>
        </is>
      </c>
      <c r="B8" s="10" t="inlineStr">
        <is>
          <t>Ед.</t>
        </is>
      </c>
      <c r="C8" s="11" t="inlineStr">
        <is>
          <t>Расход нетто</t>
        </is>
      </c>
      <c r="D8" s="11" t="inlineStr">
        <is>
          <t>Брак / отход %</t>
        </is>
      </c>
      <c r="E8" s="11" t="inlineStr">
        <is>
          <t>Цена за ед.</t>
        </is>
      </c>
      <c r="F8" s="11" t="inlineStr">
        <is>
          <t>Сумма (брутто)</t>
        </is>
      </c>
    </row>
    <row r="9" ht="20" customHeight="1">
      <c r="A9" s="12" t="inlineStr">
        <is>
          <t>Глина кембрийская гончарная (очищенная)</t>
        </is>
      </c>
      <c r="B9" s="13" t="inlineStr">
        <is>
          <t>кг</t>
        </is>
      </c>
      <c r="C9" s="14" t="n">
        <v>1.8</v>
      </c>
      <c r="D9" s="15" t="n">
        <v>0.15</v>
      </c>
      <c r="E9" s="8" t="n">
        <v>120</v>
      </c>
      <c r="F9" s="16">
        <f>IF(C9&gt;0, ROUND(C9*(1+D9)*E9, 0), 0)</f>
        <v/>
      </c>
    </row>
    <row r="10" ht="20" customHeight="1">
      <c r="A10" s="12" t="inlineStr">
        <is>
          <t>Солома пшеничная отборная (сечка органическая)</t>
        </is>
      </c>
      <c r="B10" s="13" t="inlineStr">
        <is>
          <t>кг</t>
        </is>
      </c>
      <c r="C10" s="14" t="n">
        <v>0.25</v>
      </c>
      <c r="D10" s="15" t="n">
        <v>0.2</v>
      </c>
      <c r="E10" s="8" t="n">
        <v>300</v>
      </c>
      <c r="F10" s="16">
        <f>IF(C10&gt;0, ROUND(C10*(1+D10)*E10, 0), 0)</f>
        <v/>
      </c>
    </row>
    <row r="11" ht="20" customHeight="1">
      <c r="A11" s="12" t="inlineStr">
        <is>
          <t>Минеральная пудра для полировки (тальк/кварц)</t>
        </is>
      </c>
      <c r="B11" s="13" t="inlineStr">
        <is>
          <t>упак</t>
        </is>
      </c>
      <c r="C11" s="14" t="n">
        <v>0.05</v>
      </c>
      <c r="D11" s="15" t="n">
        <v>0.1</v>
      </c>
      <c r="E11" s="8" t="n">
        <v>800</v>
      </c>
      <c r="F11" s="16">
        <f>IF(C11&gt;0, ROUND(C11*(1+D11)*E11, 0), 0)</f>
        <v/>
      </c>
    </row>
    <row r="12" ht="20" customHeight="1">
      <c r="A12" s="12" t="inlineStr">
        <is>
          <t>Дополнительное сырьё (резервная строка)</t>
        </is>
      </c>
      <c r="B12" s="13" t="inlineStr">
        <is>
          <t>ед.</t>
        </is>
      </c>
      <c r="C12" s="14" t="n">
        <v>0</v>
      </c>
      <c r="D12" s="15" t="n">
        <v>0</v>
      </c>
      <c r="E12" s="8" t="n">
        <v>0</v>
      </c>
      <c r="F12" s="16">
        <f>IF(C12&gt;0, ROUND(C12*(1+D12)*E12, 0), 0)</f>
        <v/>
      </c>
    </row>
    <row r="13" ht="20" customHeight="1">
      <c r="A13" s="17" t="inlineStr">
        <is>
          <t>Вычет возвратных отходов (сухой бой глины на повторный замес)</t>
        </is>
      </c>
      <c r="B13" s="17" t="n"/>
      <c r="C13" s="17" t="n"/>
      <c r="D13" s="17" t="n"/>
      <c r="E13" s="17" t="n"/>
      <c r="F13" s="18" t="n">
        <v>50</v>
      </c>
    </row>
    <row r="14" ht="22" customHeight="1">
      <c r="A14" s="19" t="inlineStr">
        <is>
          <t>ИТОГО ЗАТРАТЫ НА СЫРЬЁ (БРУТТО - ОТХОДЫ)</t>
        </is>
      </c>
      <c r="B14" s="19" t="n"/>
      <c r="C14" s="19" t="n"/>
      <c r="D14" s="19" t="n"/>
      <c r="E14" s="19" t="n"/>
      <c r="F14" s="20">
        <f>MAX(0, SUM(F9:F12)-F13)</f>
        <v/>
      </c>
    </row>
    <row r="15" ht="22" customHeight="1">
      <c r="A15" s="4" t="inlineStr">
        <is>
          <t>3. КОМПЛЕКТУЮЩИЕ И ФУРНИТУРА</t>
        </is>
      </c>
      <c r="B15" s="4" t="n"/>
      <c r="C15" s="4" t="n"/>
      <c r="D15" s="4" t="n"/>
      <c r="E15" s="4" t="n"/>
      <c r="F15" s="4" t="n"/>
    </row>
    <row r="16" ht="20" customHeight="1">
      <c r="A16" s="9" t="inlineStr">
        <is>
          <t>Наименование комплектующих</t>
        </is>
      </c>
      <c r="B16" s="10" t="inlineStr">
        <is>
          <t>Ед.</t>
        </is>
      </c>
      <c r="C16" s="11" t="inlineStr">
        <is>
          <t>Количество</t>
        </is>
      </c>
      <c r="D16" s="11" t="n"/>
      <c r="E16" s="11" t="inlineStr">
        <is>
          <t>Цена за ед.</t>
        </is>
      </c>
      <c r="F16" s="11" t="inlineStr">
        <is>
          <t>Сумма</t>
        </is>
      </c>
    </row>
    <row r="17" ht="20" customHeight="1">
      <c r="A17" s="12" t="inlineStr">
        <is>
          <t>Подставка кольцевая точёная из дуба</t>
        </is>
      </c>
      <c r="B17" s="13" t="inlineStr">
        <is>
          <t>шт</t>
        </is>
      </c>
      <c r="C17" s="21" t="n">
        <v>1</v>
      </c>
      <c r="D17" s="21" t="n"/>
      <c r="E17" s="8" t="n">
        <v>350</v>
      </c>
      <c r="F17" s="16">
        <f>IF(C17&gt;0, ROUND(C17*E17, 0), 0)</f>
        <v/>
      </c>
    </row>
    <row r="18" ht="20" customHeight="1">
      <c r="A18" s="12" t="inlineStr">
        <is>
          <t>Латунный шильд с гравировкой клейма мастера</t>
        </is>
      </c>
      <c r="B18" s="13" t="inlineStr">
        <is>
          <t>шт</t>
        </is>
      </c>
      <c r="C18" s="21" t="n">
        <v>1</v>
      </c>
      <c r="D18" s="21" t="n"/>
      <c r="E18" s="8" t="n">
        <v>180</v>
      </c>
      <c r="F18" s="16">
        <f>IF(C18&gt;0, ROUND(C18*E18, 0), 0)</f>
        <v/>
      </c>
    </row>
    <row r="19" ht="20" customHeight="1">
      <c r="A19" s="12" t="inlineStr">
        <is>
          <t>Дополнительная фурнитура (резервная строка)</t>
        </is>
      </c>
      <c r="B19" s="13" t="inlineStr">
        <is>
          <t>шт</t>
        </is>
      </c>
      <c r="C19" s="21" t="n">
        <v>0</v>
      </c>
      <c r="D19" s="21" t="n"/>
      <c r="E19" s="8" t="n">
        <v>0</v>
      </c>
      <c r="F19" s="16">
        <f>IF(C19&gt;0, ROUND(C19*E19, 0), 0)</f>
        <v/>
      </c>
    </row>
    <row r="20" ht="20" customHeight="1">
      <c r="A20" s="12" t="inlineStr">
        <is>
          <t>Дополнительная фурнитура (резервная строка)</t>
        </is>
      </c>
      <c r="B20" s="13" t="inlineStr">
        <is>
          <t>шт</t>
        </is>
      </c>
      <c r="C20" s="21" t="n">
        <v>0</v>
      </c>
      <c r="D20" s="21" t="n"/>
      <c r="E20" s="8" t="n">
        <v>0</v>
      </c>
      <c r="F20" s="16">
        <f>IF(C20&gt;0, ROUND(C20*E20, 0), 0)</f>
        <v/>
      </c>
    </row>
    <row r="21" ht="22" customHeight="1">
      <c r="A21" s="19" t="inlineStr">
        <is>
          <t>ИТОГО КОМПЛЕКТУЮЩИЕ И ФУРНИТУРА</t>
        </is>
      </c>
      <c r="B21" s="19" t="n"/>
      <c r="C21" s="19" t="n"/>
      <c r="D21" s="19" t="n"/>
      <c r="E21" s="19" t="n"/>
      <c r="F21" s="20">
        <f>SUM(F17:F20)</f>
        <v/>
      </c>
    </row>
    <row r="22" ht="22" customHeight="1">
      <c r="A22" s="4" t="inlineStr">
        <is>
          <t>4. ВСПОМОГАТЕЛЬНЫЕ МАТЕРИАЛЫ И РАСХОДНИКИ</t>
        </is>
      </c>
      <c r="B22" s="4" t="n"/>
      <c r="C22" s="4" t="n"/>
      <c r="D22" s="4" t="n"/>
      <c r="E22" s="4" t="n"/>
      <c r="F22" s="4" t="n"/>
    </row>
    <row r="23" ht="20" customHeight="1">
      <c r="A23" s="9" t="inlineStr">
        <is>
          <t>Наименование расходника</t>
        </is>
      </c>
      <c r="B23" s="10" t="inlineStr">
        <is>
          <t>Ед.</t>
        </is>
      </c>
      <c r="C23" s="11" t="inlineStr">
        <is>
          <t>Количество</t>
        </is>
      </c>
      <c r="D23" s="11" t="n"/>
      <c r="E23" s="11" t="inlineStr">
        <is>
          <t>Цена за ед.</t>
        </is>
      </c>
      <c r="F23" s="11" t="inlineStr">
        <is>
          <t>Сумма</t>
        </is>
      </c>
    </row>
    <row r="24" ht="20" customHeight="1">
      <c r="A24" s="12" t="inlineStr">
        <is>
          <t>Карнаубский воск и льняное масло (финишная натирка)</t>
        </is>
      </c>
      <c r="B24" s="13" t="inlineStr">
        <is>
          <t>порция</t>
        </is>
      </c>
      <c r="C24" s="21" t="n">
        <v>1</v>
      </c>
      <c r="D24" s="21" t="n"/>
      <c r="E24" s="8" t="n">
        <v>90</v>
      </c>
      <c r="F24" s="16">
        <f>IF(C24&gt;0, ROUND(C24*E24, 0), 0)</f>
        <v/>
      </c>
    </row>
    <row r="25" ht="20" customHeight="1">
      <c r="A25" s="12" t="inlineStr">
        <is>
          <t>Шлифовальные салфетки и микрофибра (износ)</t>
        </is>
      </c>
      <c r="B25" s="13" t="inlineStr">
        <is>
          <t>компл</t>
        </is>
      </c>
      <c r="C25" s="21" t="n">
        <v>1</v>
      </c>
      <c r="D25" s="21" t="n"/>
      <c r="E25" s="8" t="n">
        <v>60</v>
      </c>
      <c r="F25" s="16">
        <f>IF(C25&gt;0, ROUND(C25*E25, 0), 0)</f>
        <v/>
      </c>
    </row>
    <row r="26" ht="20" customHeight="1">
      <c r="A26" s="12" t="inlineStr">
        <is>
          <t>Прочие расходники мастерской (вода, перчатки)</t>
        </is>
      </c>
      <c r="B26" s="13" t="inlineStr">
        <is>
          <t>пауш.</t>
        </is>
      </c>
      <c r="C26" s="21" t="n">
        <v>1</v>
      </c>
      <c r="D26" s="21" t="n"/>
      <c r="E26" s="8" t="n">
        <v>40</v>
      </c>
      <c r="F26" s="16">
        <f>IF(C26&gt;0, ROUND(C26*E26, 0), 0)</f>
        <v/>
      </c>
    </row>
    <row r="27" ht="22" customHeight="1">
      <c r="A27" s="19" t="inlineStr">
        <is>
          <t>ИТОГО РАСХОДНЫЕ МАТЕРИАЛЫ</t>
        </is>
      </c>
      <c r="B27" s="19" t="n"/>
      <c r="C27" s="19" t="n"/>
      <c r="D27" s="19" t="n"/>
      <c r="E27" s="19" t="n"/>
      <c r="F27" s="20">
        <f>SUM(F24:F26)</f>
        <v/>
      </c>
    </row>
    <row r="28" ht="22" customHeight="1">
      <c r="A28" s="4" t="inlineStr">
        <is>
          <t>5. УПАКОВКА И МАРКИРОВКА</t>
        </is>
      </c>
      <c r="B28" s="4" t="n"/>
      <c r="C28" s="4" t="n"/>
      <c r="D28" s="4" t="n"/>
      <c r="E28" s="4" t="n"/>
      <c r="F28" s="4" t="n"/>
    </row>
    <row r="29" ht="22" customHeight="1">
      <c r="A29" s="5" t="inlineStr">
        <is>
          <t>Крафтовая подарочная коробка, ложемент из соломы, сургучная печать</t>
        </is>
      </c>
      <c r="B29" s="5" t="n"/>
      <c r="C29" s="5" t="n"/>
      <c r="D29" s="5" t="n"/>
      <c r="E29" s="5" t="n"/>
      <c r="F29" s="8" t="n">
        <v>220</v>
      </c>
    </row>
    <row r="30" ht="22" customHeight="1">
      <c r="A30" s="4" t="inlineStr">
        <is>
          <t>6. ТРУД И НАКЛАДНЫЕ РАСХОДЫ</t>
        </is>
      </c>
      <c r="B30" s="4" t="n"/>
      <c r="C30" s="4" t="n"/>
      <c r="D30" s="4" t="n"/>
      <c r="E30" s="4" t="n"/>
      <c r="F30" s="4" t="n"/>
    </row>
    <row r="31" ht="20" customHeight="1">
      <c r="A31" s="5" t="inlineStr">
        <is>
          <t>1. Затраты времени мастера на изготовление (T)</t>
        </is>
      </c>
      <c r="B31" s="5" t="n"/>
      <c r="C31" s="5" t="n"/>
      <c r="D31" s="5" t="n"/>
      <c r="E31" s="22" t="n">
        <v>2.5</v>
      </c>
      <c r="F31" s="22" t="n"/>
    </row>
    <row r="32" ht="20" customHeight="1">
      <c r="A32" s="5" t="inlineStr">
        <is>
          <t>2. Базовая ставка оплаты труда мастера за 1 час</t>
        </is>
      </c>
      <c r="B32" s="5" t="n"/>
      <c r="C32" s="5" t="n"/>
      <c r="D32" s="5" t="n"/>
      <c r="E32" s="23" t="n">
        <v>700</v>
      </c>
      <c r="F32" s="23" t="n"/>
    </row>
    <row r="33" ht="22" customHeight="1">
      <c r="A33" s="19" t="inlineStr">
        <is>
          <t>ИТОГО ОПЛАТА ТРУДА МАСТЕРА (T × Ставка)</t>
        </is>
      </c>
      <c r="B33" s="19" t="n"/>
      <c r="C33" s="19" t="n"/>
      <c r="D33" s="19" t="n"/>
      <c r="E33" s="19" t="n"/>
      <c r="F33" s="20">
        <f>ROUND(E31*E32, 0)</f>
        <v/>
      </c>
    </row>
    <row r="34" ht="20" customHeight="1">
      <c r="A34" s="5" t="inlineStr">
        <is>
          <t>3. Почасовые накладные расходы цеха (аренда, свет, износ станков)</t>
        </is>
      </c>
      <c r="B34" s="5" t="n"/>
      <c r="C34" s="5" t="n"/>
      <c r="D34" s="5" t="n"/>
      <c r="E34" s="23" t="n">
        <v>80</v>
      </c>
      <c r="F34" s="23" t="n"/>
    </row>
    <row r="35" ht="20" customHeight="1">
      <c r="A35" s="5" t="inlineStr">
        <is>
          <t>4. Фиксированные накладные расходы на единицу изделия</t>
        </is>
      </c>
      <c r="B35" s="5" t="n"/>
      <c r="C35" s="5" t="n"/>
      <c r="D35" s="5" t="n"/>
      <c r="E35" s="8" t="n">
        <v>120</v>
      </c>
      <c r="F35" s="8" t="n"/>
    </row>
    <row r="36" ht="22" customHeight="1">
      <c r="A36" s="19" t="inlineStr">
        <is>
          <t>ИТОГО НАКЛАДНЫЕ РАСХОДЫ И АМОРТИЗАЦИЯ (T × Почасовые + Фикс)</t>
        </is>
      </c>
      <c r="B36" s="19" t="n"/>
      <c r="C36" s="19" t="n"/>
      <c r="D36" s="19" t="n"/>
      <c r="E36" s="19" t="n"/>
      <c r="F36" s="20">
        <f>ROUND(E31*E34+E35, 0)</f>
        <v/>
      </c>
    </row>
    <row r="37" ht="22" customHeight="1">
      <c r="A37" s="4" t="inlineStr">
        <is>
          <t>7. НАЛОГООБЛОЖЕНИЕ</t>
        </is>
      </c>
      <c r="B37" s="4" t="n"/>
      <c r="C37" s="4" t="n"/>
      <c r="D37" s="4" t="n"/>
      <c r="E37" s="4" t="n"/>
      <c r="F37" s="4" t="n"/>
    </row>
    <row r="38" ht="20" customHeight="1">
      <c r="A38" s="5" t="inlineStr">
        <is>
          <t>Ставка налога с выручки (например: 6% УСН «Доходы» или 4% НПД)</t>
        </is>
      </c>
      <c r="B38" s="5" t="n"/>
      <c r="C38" s="5" t="n"/>
      <c r="D38" s="5" t="n"/>
      <c r="E38" s="24" t="n">
        <v>0.06</v>
      </c>
      <c r="F38" s="24" t="n"/>
    </row>
    <row r="39" ht="22" customHeight="1">
      <c r="A39" s="19" t="inlineStr">
        <is>
          <t>ИТОГО НАЛОГ С ЗАКАЗА (Цена × Ставка)</t>
        </is>
      </c>
      <c r="B39" s="19" t="n"/>
      <c r="C39" s="19" t="n"/>
      <c r="D39" s="19" t="n"/>
      <c r="E39" s="19" t="n"/>
      <c r="F39" s="20">
        <f>ROUND(F6*E38, 0)</f>
        <v/>
      </c>
    </row>
    <row r="40" ht="24" customHeight="1">
      <c r="A40" s="25" t="inlineStr">
        <is>
          <t>8. ИТОГОВЫЙ ФИНАНСОВЫЙ ДИАГНОЗ ЗАКАЗА</t>
        </is>
      </c>
      <c r="B40" s="25" t="n"/>
      <c r="C40" s="25" t="n"/>
      <c r="D40" s="25" t="n"/>
      <c r="E40" s="25" t="n"/>
      <c r="F40" s="25" t="n"/>
    </row>
    <row r="41" ht="20" customHeight="1">
      <c r="A41" s="7" t="inlineStr">
        <is>
          <t>1. Производственная себестоимость (сырьё + фурнитура + расходники + упаковка + труд + накладные)</t>
        </is>
      </c>
      <c r="B41" s="7" t="n"/>
      <c r="C41" s="7" t="n"/>
      <c r="D41" s="7" t="n"/>
      <c r="E41" s="7" t="n"/>
      <c r="F41" s="26">
        <f>F14+F21+F27+F29+F33+F36</f>
        <v/>
      </c>
    </row>
    <row r="42" ht="20" customHeight="1">
      <c r="A42" s="7" t="inlineStr">
        <is>
          <t>2. Полная себестоимость изделия (с учётом налога)</t>
        </is>
      </c>
      <c r="B42" s="7" t="n"/>
      <c r="C42" s="7" t="n"/>
      <c r="D42" s="7" t="n"/>
      <c r="E42" s="7" t="n"/>
      <c r="F42" s="26">
        <f>F41+F39</f>
        <v/>
      </c>
    </row>
    <row r="43" ht="20" customHeight="1">
      <c r="A43" s="7" t="inlineStr">
        <is>
          <t>3. Чистая прибыль мастерской (Цена - Полная себестоимость)</t>
        </is>
      </c>
      <c r="B43" s="7" t="n"/>
      <c r="C43" s="7" t="n"/>
      <c r="D43" s="7" t="n"/>
      <c r="E43" s="7" t="n"/>
      <c r="F43" s="27">
        <f>F6-F42</f>
        <v/>
      </c>
    </row>
    <row r="44" ht="20" customHeight="1">
      <c r="A44" s="7" t="inlineStr">
        <is>
          <t>4. Доход мастера на руки (Оплата труда + Чистая прибыль)</t>
        </is>
      </c>
      <c r="B44" s="7" t="n"/>
      <c r="C44" s="7" t="n"/>
      <c r="D44" s="7" t="n"/>
      <c r="E44" s="7" t="n"/>
      <c r="F44" s="27">
        <f>F33+F43</f>
        <v/>
      </c>
    </row>
    <row r="45" ht="20" customHeight="1">
      <c r="A45" s="5" t="inlineStr">
        <is>
          <t>5. Фактическая доходность 1 часа мастера (Доход на руки / T)</t>
        </is>
      </c>
      <c r="B45" s="5" t="n"/>
      <c r="C45" s="5" t="n"/>
      <c r="D45" s="5" t="n"/>
      <c r="E45" s="5" t="n"/>
      <c r="F45" s="28">
        <f>IF(E31&gt;0, ROUND(F44/E31, 0), 0)</f>
        <v/>
      </c>
    </row>
    <row r="46" ht="20" customHeight="1">
      <c r="A46" s="5" t="inlineStr">
        <is>
          <t>6. Рентабельность изделия по марже (Чистая прибыль / Цена)</t>
        </is>
      </c>
      <c r="B46" s="5" t="n"/>
      <c r="C46" s="5" t="n"/>
      <c r="D46" s="5" t="n"/>
      <c r="E46" s="5" t="n"/>
      <c r="F46" s="29">
        <f>IF(F6&gt;0, F43/F6, 0)</f>
        <v/>
      </c>
    </row>
    <row r="47" ht="26" customHeight="1">
      <c r="A47" s="30">
        <f>IF(F43&lt;0, "🔴 Иллюзия прибыли: изделие продаётся в убыток. Вы работаете бесплатно и субсидируете материалы!", IF(F45&lt;E32, "🟡 Скрытый риск: фактическая ставка часа ниже базовой. Трудоёмкость съедает маржу мастерской.", "🟢 Здоровый заказ: изделие окупает все затраты, оплачивает труд по ставке и приносит чистую прибыль."))</f>
        <v/>
      </c>
      <c r="B47" s="30" t="n"/>
      <c r="C47" s="30" t="n"/>
      <c r="D47" s="30" t="n"/>
      <c r="E47" s="30" t="n"/>
      <c r="F47" s="30" t="n"/>
    </row>
    <row r="49" ht="24" customHeight="1">
      <c r="A49" s="31" t="inlineStr">
        <is>
          <t>ХОТИТЕ ВЕСТИ УЧЁТ ПРОФЕССИОНАЛЬНО? ПОПРОБУЙТЕ «ОМНИКРАФТ ЕРП»</t>
        </is>
      </c>
      <c r="B49" s="31" t="n"/>
      <c r="C49" s="31" t="n"/>
      <c r="D49" s="31" t="n"/>
      <c r="E49" s="31" t="n"/>
      <c r="F49" s="31" t="n"/>
    </row>
    <row r="50" ht="18" customHeight="1">
      <c r="A50" s="32" t="inlineStr">
        <is>
          <t>Автономная настольная система учёта для мастеров и производственных цехов</t>
        </is>
      </c>
      <c r="B50" s="32" t="n"/>
      <c r="C50" s="32" t="n"/>
      <c r="D50" s="32" t="n"/>
      <c r="E50" s="32" t="n"/>
      <c r="F50" s="32" t="n"/>
    </row>
    <row r="51" ht="22" customHeight="1">
      <c r="A51" s="33" t="inlineStr">
        <is>
          <t>Скачать бесплатно на официальном сайте: https://omnicraft-erp.com/ru/</t>
        </is>
      </c>
      <c r="B51" s="33" t="n"/>
      <c r="C51" s="33" t="n"/>
      <c r="D51" s="33" t="n"/>
      <c r="E51" s="33" t="n"/>
      <c r="F51" s="3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0">
    <mergeCell ref="A39:E39"/>
    <mergeCell ref="C24:D24"/>
    <mergeCell ref="A35:D35"/>
    <mergeCell ref="A37:F37"/>
    <mergeCell ref="A38:D38"/>
    <mergeCell ref="A45:E45"/>
    <mergeCell ref="A50:F50"/>
    <mergeCell ref="A36:E36"/>
    <mergeCell ref="A3:F3"/>
    <mergeCell ref="A6:E6"/>
    <mergeCell ref="C26:D26"/>
    <mergeCell ref="A2:F2"/>
    <mergeCell ref="C20:D20"/>
    <mergeCell ref="E35:F35"/>
    <mergeCell ref="A47:F47"/>
    <mergeCell ref="A31:D31"/>
    <mergeCell ref="E38:F38"/>
    <mergeCell ref="C16:D16"/>
    <mergeCell ref="A34:D34"/>
    <mergeCell ref="C25:D25"/>
    <mergeCell ref="A41:E41"/>
    <mergeCell ref="A22:F22"/>
    <mergeCell ref="A46:E46"/>
    <mergeCell ref="A4:F4"/>
    <mergeCell ref="E31:F31"/>
    <mergeCell ref="A27:E27"/>
    <mergeCell ref="A21:E21"/>
    <mergeCell ref="E34:F34"/>
    <mergeCell ref="A28:F28"/>
    <mergeCell ref="A42:E42"/>
    <mergeCell ref="A33:E33"/>
    <mergeCell ref="A40:F40"/>
    <mergeCell ref="A14:E14"/>
    <mergeCell ref="A30:F30"/>
    <mergeCell ref="C17:D17"/>
    <mergeCell ref="C23:D23"/>
    <mergeCell ref="A15:F15"/>
    <mergeCell ref="A49:F49"/>
    <mergeCell ref="A29:E29"/>
    <mergeCell ref="A51:F51"/>
    <mergeCell ref="A43:E43"/>
    <mergeCell ref="E32:F32"/>
    <mergeCell ref="A1:F1"/>
    <mergeCell ref="C19:D19"/>
    <mergeCell ref="B5:F5"/>
    <mergeCell ref="A13:E13"/>
    <mergeCell ref="C18:D18"/>
    <mergeCell ref="A44:E44"/>
    <mergeCell ref="A32:D32"/>
    <mergeCell ref="A7:F7"/>
  </mergeCells>
  <hyperlinks>
    <hyperlink xmlns:r="http://schemas.openxmlformats.org/officeDocument/2006/relationships" ref="A5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2026-10-08T00:01:44Z</dcterms:created>
  <dcterms:modified xsi:type="dcterms:W3CDTF">2026-10-08T00:01:44Z</dcterms:modified>
</cp:coreProperties>
</file>