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%"/>
    <numFmt numFmtId="166" formatCode="0.0 &quot; hrs&quot;"/>
    <numFmt numFmtId="167" formatCode="&quot;$&quot;#,##0.00&quot;/hr&quot;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i val="1"/>
      <color rgb="0094A3B8"/>
      <sz val="9.5"/>
    </font>
    <font>
      <name val="Segoe UI"/>
      <i val="1"/>
      <color rgb="0064748B"/>
      <sz val="8.5"/>
    </font>
    <font>
      <name val="Segoe UI"/>
      <b val="1"/>
      <color rgb="000F172A"/>
      <sz val="10.5"/>
    </font>
    <font>
      <name val="Segoe UI"/>
      <color rgb="001E293B"/>
      <sz val="9.5"/>
    </font>
    <font>
      <name val="Segoe UI"/>
      <b val="1"/>
      <color rgb="001D4ED8"/>
      <sz val="9.5"/>
    </font>
    <font>
      <name val="Segoe UI"/>
      <b val="1"/>
      <color rgb="000F172A"/>
      <sz val="9.5"/>
    </font>
    <font>
      <name val="Segoe UI"/>
      <b val="1"/>
      <color rgb="00334155"/>
      <sz val="9"/>
    </font>
    <font>
      <name val="Segoe UI"/>
      <color rgb="001D4ED8"/>
      <sz val="9.5"/>
    </font>
    <font>
      <name val="Segoe UI"/>
      <b val="1"/>
      <color rgb="00B45309"/>
      <sz val="9.5"/>
    </font>
    <font>
      <name val="Segoe UI"/>
      <b val="1"/>
      <color rgb="001E3A8A"/>
      <sz val="9.5"/>
    </font>
    <font>
      <name val="Segoe UI"/>
      <b val="1"/>
      <color rgb="001E3A8A"/>
      <sz val="10.5"/>
    </font>
    <font>
      <name val="Segoe UI"/>
      <b val="1"/>
      <color rgb="00047857"/>
      <sz val="10.5"/>
    </font>
    <font>
      <name val="Segoe UI"/>
      <b val="1"/>
      <color rgb="00F8FAFC"/>
      <sz val="10.5"/>
    </font>
    <font>
      <name val="Segoe UI"/>
      <color rgb="00CBD5E1"/>
      <sz val="9"/>
    </font>
    <font>
      <name val="Segoe UI"/>
      <b val="1"/>
      <color rgb="0038BDF8"/>
      <sz val="9.5"/>
      <u val="single"/>
    </font>
  </fonts>
  <fills count="11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8F0FE"/>
        <bgColor rgb="00E8F0FE"/>
      </patternFill>
    </fill>
    <fill>
      <patternFill patternType="solid">
        <fgColor rgb="00E2E8F0"/>
        <bgColor rgb="00E2E8F0"/>
      </patternFill>
    </fill>
    <fill>
      <patternFill patternType="solid">
        <fgColor rgb="00FEF3C7"/>
        <bgColor rgb="00FEF3C7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0FDF4"/>
        <bgColor rgb="00F0FDF4"/>
      </patternFill>
    </fill>
    <fill>
      <patternFill patternType="solid">
        <fgColor rgb="000F172A"/>
        <bgColor rgb="000F172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93C5FD"/>
      </left>
      <right style="thin">
        <color rgb="0093C5FD"/>
      </right>
      <top style="thin">
        <color rgb="0093C5FD"/>
      </top>
      <bottom style="thin">
        <color rgb="0093C5F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6" fillId="4" borderId="2" applyAlignment="1" applyProtection="1" pivotButton="0" quotePrefix="0" xfId="0">
      <alignment horizontal="left" vertical="center"/>
      <protection locked="0" hidden="0"/>
    </xf>
    <xf numFmtId="0" fontId="7" fillId="0" borderId="1" applyAlignment="1" pivotButton="0" quotePrefix="0" xfId="0">
      <alignment horizontal="left" vertical="center"/>
    </xf>
    <xf numFmtId="164" fontId="6" fillId="4" borderId="2" applyAlignment="1" applyProtection="1" pivotButton="0" quotePrefix="0" xfId="0">
      <alignment horizontal="right" vertical="center"/>
      <protection locked="0" hidden="0"/>
    </xf>
    <xf numFmtId="0" fontId="8" fillId="5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9" fillId="4" borderId="2" applyProtection="1" pivotButton="0" quotePrefix="0" xfId="0">
      <protection locked="0" hidden="0"/>
    </xf>
    <xf numFmtId="0" fontId="9" fillId="4" borderId="2" applyAlignment="1" applyProtection="1" pivotButton="0" quotePrefix="0" xfId="0">
      <alignment horizontal="center" vertical="center"/>
      <protection locked="0" hidden="0"/>
    </xf>
    <xf numFmtId="2" fontId="6" fillId="4" borderId="2" applyAlignment="1" applyProtection="1" pivotButton="0" quotePrefix="0" xfId="0">
      <alignment horizontal="right" vertical="center"/>
      <protection locked="0" hidden="0"/>
    </xf>
    <xf numFmtId="165" fontId="10" fillId="6" borderId="2" applyAlignment="1" applyProtection="1" pivotButton="0" quotePrefix="0" xfId="0">
      <alignment horizontal="right" vertical="center"/>
      <protection locked="0" hidden="0"/>
    </xf>
    <xf numFmtId="164" fontId="7" fillId="0" borderId="1" applyAlignment="1" pivotButton="0" quotePrefix="0" xfId="0">
      <alignment horizontal="right" vertical="center"/>
    </xf>
    <xf numFmtId="0" fontId="10" fillId="6" borderId="1" applyAlignment="1" pivotButton="0" quotePrefix="0" xfId="0">
      <alignment horizontal="left" vertical="center"/>
    </xf>
    <xf numFmtId="164" fontId="6" fillId="6" borderId="2" applyAlignment="1" applyProtection="1" pivotButton="0" quotePrefix="0" xfId="0">
      <alignment horizontal="right" vertical="center"/>
      <protection locked="0" hidden="0"/>
    </xf>
    <xf numFmtId="0" fontId="7" fillId="5" borderId="1" applyAlignment="1" pivotButton="0" quotePrefix="0" xfId="0">
      <alignment horizontal="left" vertical="center"/>
    </xf>
    <xf numFmtId="164" fontId="11" fillId="5" borderId="1" applyAlignment="1" pivotButton="0" quotePrefix="0" xfId="0">
      <alignment horizontal="right" vertical="center"/>
    </xf>
    <xf numFmtId="1" fontId="6" fillId="4" borderId="2" applyAlignment="1" applyProtection="1" pivotButton="0" quotePrefix="0" xfId="0">
      <alignment horizontal="right" vertical="center"/>
      <protection locked="0" hidden="0"/>
    </xf>
    <xf numFmtId="166" fontId="6" fillId="4" borderId="2" applyAlignment="1" applyProtection="1" pivotButton="0" quotePrefix="0" xfId="0">
      <alignment horizontal="right" vertical="center"/>
      <protection locked="0" hidden="0"/>
    </xf>
    <xf numFmtId="167" fontId="6" fillId="4" borderId="2" applyAlignment="1" applyProtection="1" pivotButton="0" quotePrefix="0" xfId="0">
      <alignment horizontal="right" vertical="center"/>
      <protection locked="0" hidden="0"/>
    </xf>
    <xf numFmtId="165" fontId="6" fillId="4" borderId="2" applyAlignment="1" applyProtection="1" pivotButton="0" quotePrefix="0" xfId="0">
      <alignment horizontal="right" vertical="center"/>
      <protection locked="0" hidden="0"/>
    </xf>
    <xf numFmtId="0" fontId="4" fillId="7" borderId="0" applyAlignment="1" pivotButton="0" quotePrefix="0" xfId="0">
      <alignment horizontal="left" vertical="center"/>
    </xf>
    <xf numFmtId="164" fontId="12" fillId="7" borderId="1" applyAlignment="1" pivotButton="0" quotePrefix="0" xfId="0">
      <alignment horizontal="right" vertical="center"/>
    </xf>
    <xf numFmtId="164" fontId="13" fillId="8" borderId="1" applyAlignment="1" pivotButton="0" quotePrefix="0" xfId="0">
      <alignment horizontal="right" vertical="center"/>
    </xf>
    <xf numFmtId="167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9" borderId="1" applyAlignment="1" pivotButton="0" quotePrefix="0" xfId="0">
      <alignment horizontal="left" vertical="center" wrapText="1"/>
    </xf>
    <xf numFmtId="0" fontId="14" fillId="10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mnicraft-erp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4" customWidth="1" min="4" max="4"/>
    <col width="16" customWidth="1" min="5" max="5"/>
    <col width="20" customWidth="1" min="6" max="6"/>
  </cols>
  <sheetData>
    <row r="1" ht="28" customHeight="1">
      <c r="A1" s="1" t="inlineStr">
        <is>
          <t>PRODUCT COST ESTIMATOR &amp; UNIT ECONOMICS (OmniCraft ERP)</t>
        </is>
      </c>
      <c r="B1" s="1" t="n"/>
      <c r="C1" s="1" t="n"/>
      <c r="D1" s="1" t="n"/>
      <c r="E1" s="1" t="n"/>
      <c r="F1" s="1" t="n"/>
    </row>
    <row r="2" ht="18" customHeight="1">
      <c r="A2" s="2" t="inlineStr">
        <is>
          <t>Raw materials, scrap rate, components, craftsman labor, overhead &amp; taxes</t>
        </is>
      </c>
      <c r="B2" s="2" t="n"/>
      <c r="C2" s="2" t="n"/>
      <c r="D2" s="2" t="n"/>
      <c r="E2" s="2" t="n"/>
      <c r="F2" s="2" t="n"/>
    </row>
    <row r="3" ht="16" customHeight="1">
      <c r="A3" s="3" t="inlineStr">
        <is>
          <t>Blue cells are editable inputs for the artisan. Gray and white cells are protected formulas.</t>
        </is>
      </c>
      <c r="B3" s="3" t="n"/>
      <c r="C3" s="3" t="n"/>
      <c r="D3" s="3" t="n"/>
      <c r="E3" s="3" t="n"/>
      <c r="F3" s="3" t="n"/>
    </row>
    <row r="4" ht="22" customHeight="1">
      <c r="A4" s="4" t="inlineStr">
        <is>
          <t>1. PRODUCT SPECIFICATION &amp; RETAIL PRICE</t>
        </is>
      </c>
      <c r="B4" s="4" t="n"/>
      <c r="C4" s="4" t="n"/>
      <c r="D4" s="4" t="n"/>
      <c r="E4" s="4" t="n"/>
      <c r="F4" s="4" t="n"/>
    </row>
    <row r="5" ht="22" customHeight="1">
      <c r="A5" s="5" t="inlineStr">
        <is>
          <t>Product Name (model / SKU)</t>
        </is>
      </c>
      <c r="B5" s="6" t="inlineStr">
        <is>
          <t>Polished Clay Sphere with Wheat Straw (Handcrafted Art Object)</t>
        </is>
      </c>
      <c r="C5" s="6" t="n"/>
      <c r="D5" s="6" t="n"/>
      <c r="E5" s="6" t="n"/>
      <c r="F5" s="6" t="n"/>
    </row>
    <row r="6" ht="22" customHeight="1">
      <c r="A6" s="7" t="inlineStr">
        <is>
          <t>Retail Selling Price (P)</t>
        </is>
      </c>
      <c r="B6" s="7" t="n"/>
      <c r="C6" s="7" t="n"/>
      <c r="D6" s="7" t="n"/>
      <c r="E6" s="7" t="n"/>
      <c r="F6" s="8" t="n">
        <v>70</v>
      </c>
    </row>
    <row r="7" ht="22" customHeight="1">
      <c r="A7" s="4" t="inlineStr">
        <is>
          <t>2. RAW MATERIALS &amp; INGREDIENTS</t>
        </is>
      </c>
      <c r="B7" s="4" t="n"/>
      <c r="C7" s="4" t="n"/>
      <c r="D7" s="4" t="n"/>
      <c r="E7" s="4" t="n"/>
      <c r="F7" s="4" t="n"/>
    </row>
    <row r="8" ht="20" customHeight="1">
      <c r="A8" s="9" t="inlineStr">
        <is>
          <t>Raw Material Description</t>
        </is>
      </c>
      <c r="B8" s="10" t="inlineStr">
        <is>
          <t>Unit</t>
        </is>
      </c>
      <c r="C8" s="11" t="inlineStr">
        <is>
          <t>Net Quantity</t>
        </is>
      </c>
      <c r="D8" s="11" t="inlineStr">
        <is>
          <t>Scrap Margin %</t>
        </is>
      </c>
      <c r="E8" s="11" t="inlineStr">
        <is>
          <t>Unit Price</t>
        </is>
      </c>
      <c r="F8" s="11" t="inlineStr">
        <is>
          <t>Gross Subtotal</t>
        </is>
      </c>
    </row>
    <row r="9" ht="20" customHeight="1">
      <c r="A9" s="12" t="inlineStr">
        <is>
          <t>Pottery clay (natural fine grade)</t>
        </is>
      </c>
      <c r="B9" s="13" t="inlineStr">
        <is>
          <t>kg</t>
        </is>
      </c>
      <c r="C9" s="14" t="n">
        <v>1.8</v>
      </c>
      <c r="D9" s="15" t="n">
        <v>0.15</v>
      </c>
      <c r="E9" s="8" t="n">
        <v>2.5</v>
      </c>
      <c r="F9" s="16">
        <f>IF(C9&gt;0, ROUND(C9*(1+D9)*E9, 2), 0)</f>
        <v/>
      </c>
    </row>
    <row r="10" ht="20" customHeight="1">
      <c r="A10" s="12" t="inlineStr">
        <is>
          <t>Selected wheat straw (organic binder)</t>
        </is>
      </c>
      <c r="B10" s="13" t="inlineStr">
        <is>
          <t>kg</t>
        </is>
      </c>
      <c r="C10" s="14" t="n">
        <v>0.25</v>
      </c>
      <c r="D10" s="15" t="n">
        <v>0.2</v>
      </c>
      <c r="E10" s="8" t="n">
        <v>4</v>
      </c>
      <c r="F10" s="16">
        <f>IF(C10&gt;0, ROUND(C10*(1+D10)*E10, 2), 0)</f>
        <v/>
      </c>
    </row>
    <row r="11" ht="20" customHeight="1">
      <c r="A11" s="12" t="inlineStr">
        <is>
          <t>Fine mineral polishing powder (silica/talc)</t>
        </is>
      </c>
      <c r="B11" s="13" t="inlineStr">
        <is>
          <t>pack</t>
        </is>
      </c>
      <c r="C11" s="14" t="n">
        <v>0.05</v>
      </c>
      <c r="D11" s="15" t="n">
        <v>0.1</v>
      </c>
      <c r="E11" s="8" t="n">
        <v>12</v>
      </c>
      <c r="F11" s="16">
        <f>IF(C11&gt;0, ROUND(C11*(1+D11)*E11, 2), 0)</f>
        <v/>
      </c>
    </row>
    <row r="12" ht="20" customHeight="1">
      <c r="A12" s="12" t="inlineStr">
        <is>
          <t>Additional raw material (spare row)</t>
        </is>
      </c>
      <c r="B12" s="13" t="inlineStr">
        <is>
          <t>pcs</t>
        </is>
      </c>
      <c r="C12" s="14" t="n">
        <v>0</v>
      </c>
      <c r="D12" s="15" t="n">
        <v>0</v>
      </c>
      <c r="E12" s="8" t="n">
        <v>0</v>
      </c>
      <c r="F12" s="16">
        <f>IF(C12&gt;0, ROUND(C12*(1+D12)*E12, 2), 0)</f>
        <v/>
      </c>
    </row>
    <row r="13" ht="20" customHeight="1">
      <c r="A13" s="17" t="inlineStr">
        <is>
          <t>Deduction for scrap return (crushed dry clay for re-slurrying)</t>
        </is>
      </c>
      <c r="B13" s="17" t="n"/>
      <c r="C13" s="17" t="n"/>
      <c r="D13" s="17" t="n"/>
      <c r="E13" s="17" t="n"/>
      <c r="F13" s="18" t="n">
        <v>1</v>
      </c>
    </row>
    <row r="14" ht="22" customHeight="1">
      <c r="A14" s="19" t="inlineStr">
        <is>
          <t>TOTAL RAW MATERIALS (GROSS - SCRAP RETURN)</t>
        </is>
      </c>
      <c r="B14" s="19" t="n"/>
      <c r="C14" s="19" t="n"/>
      <c r="D14" s="19" t="n"/>
      <c r="E14" s="19" t="n"/>
      <c r="F14" s="20">
        <f>MAX(0, SUM(F9:F12)-F13)</f>
        <v/>
      </c>
    </row>
    <row r="15" ht="22" customHeight="1">
      <c r="A15" s="4" t="inlineStr">
        <is>
          <t>3. COMPONENTS &amp; HARDWARE</t>
        </is>
      </c>
      <c r="B15" s="4" t="n"/>
      <c r="C15" s="4" t="n"/>
      <c r="D15" s="4" t="n"/>
      <c r="E15" s="4" t="n"/>
      <c r="F15" s="4" t="n"/>
    </row>
    <row r="16" ht="20" customHeight="1">
      <c r="A16" s="9" t="inlineStr">
        <is>
          <t>Component Description</t>
        </is>
      </c>
      <c r="B16" s="10" t="inlineStr">
        <is>
          <t>Unit</t>
        </is>
      </c>
      <c r="C16" s="11" t="inlineStr">
        <is>
          <t>Quantity</t>
        </is>
      </c>
      <c r="D16" s="11" t="n"/>
      <c r="E16" s="11" t="inlineStr">
        <is>
          <t>Unit Price</t>
        </is>
      </c>
      <c r="F16" s="11" t="inlineStr">
        <is>
          <t>Subtotal</t>
        </is>
      </c>
    </row>
    <row r="17" ht="20" customHeight="1">
      <c r="A17" s="12" t="inlineStr">
        <is>
          <t>Turned solid oak ring display stand</t>
        </is>
      </c>
      <c r="B17" s="13" t="inlineStr">
        <is>
          <t>pcs</t>
        </is>
      </c>
      <c r="C17" s="21" t="n">
        <v>1</v>
      </c>
      <c r="D17" s="21" t="n"/>
      <c r="E17" s="8" t="n">
        <v>5</v>
      </c>
      <c r="F17" s="16">
        <f>IF(C17&gt;0, ROUND(C17*E17, 2), 0)</f>
        <v/>
      </c>
    </row>
    <row r="18" ht="20" customHeight="1">
      <c r="A18" s="12" t="inlineStr">
        <is>
          <t>Engraved brass maker mark plaque</t>
        </is>
      </c>
      <c r="B18" s="13" t="inlineStr">
        <is>
          <t>pcs</t>
        </is>
      </c>
      <c r="C18" s="21" t="n">
        <v>1</v>
      </c>
      <c r="D18" s="21" t="n"/>
      <c r="E18" s="8" t="n">
        <v>3.5</v>
      </c>
      <c r="F18" s="16">
        <f>IF(C18&gt;0, ROUND(C18*E18, 2), 0)</f>
        <v/>
      </c>
    </row>
    <row r="19" ht="20" customHeight="1">
      <c r="A19" s="12" t="inlineStr">
        <is>
          <t>Additional hardware (spare row)</t>
        </is>
      </c>
      <c r="B19" s="13" t="inlineStr">
        <is>
          <t>pcs</t>
        </is>
      </c>
      <c r="C19" s="21" t="n">
        <v>0</v>
      </c>
      <c r="D19" s="21" t="n"/>
      <c r="E19" s="8" t="n">
        <v>0</v>
      </c>
      <c r="F19" s="16">
        <f>IF(C19&gt;0, ROUND(C19*E19, 2), 0)</f>
        <v/>
      </c>
    </row>
    <row r="20" ht="20" customHeight="1">
      <c r="A20" s="12" t="inlineStr">
        <is>
          <t>Additional hardware (spare row)</t>
        </is>
      </c>
      <c r="B20" s="13" t="inlineStr">
        <is>
          <t>pcs</t>
        </is>
      </c>
      <c r="C20" s="21" t="n">
        <v>0</v>
      </c>
      <c r="D20" s="21" t="n"/>
      <c r="E20" s="8" t="n">
        <v>0</v>
      </c>
      <c r="F20" s="16">
        <f>IF(C20&gt;0, ROUND(C20*E20, 2), 0)</f>
        <v/>
      </c>
    </row>
    <row r="21" ht="22" customHeight="1">
      <c r="A21" s="19" t="inlineStr">
        <is>
          <t>TOTAL COMPONENTS &amp; HARDWARE</t>
        </is>
      </c>
      <c r="B21" s="19" t="n"/>
      <c r="C21" s="19" t="n"/>
      <c r="D21" s="19" t="n"/>
      <c r="E21" s="19" t="n"/>
      <c r="F21" s="20">
        <f>SUM(F17:F20)</f>
        <v/>
      </c>
    </row>
    <row r="22" ht="22" customHeight="1">
      <c r="A22" s="4" t="inlineStr">
        <is>
          <t>4. AUXILIARY MATERIALS &amp; CONSUMABLES</t>
        </is>
      </c>
      <c r="B22" s="4" t="n"/>
      <c r="C22" s="4" t="n"/>
      <c r="D22" s="4" t="n"/>
      <c r="E22" s="4" t="n"/>
      <c r="F22" s="4" t="n"/>
    </row>
    <row r="23" ht="20" customHeight="1">
      <c r="A23" s="9" t="inlineStr">
        <is>
          <t>Consumable Description</t>
        </is>
      </c>
      <c r="B23" s="10" t="inlineStr">
        <is>
          <t>Unit</t>
        </is>
      </c>
      <c r="C23" s="11" t="inlineStr">
        <is>
          <t>Quantity</t>
        </is>
      </c>
      <c r="D23" s="11" t="n"/>
      <c r="E23" s="11" t="inlineStr">
        <is>
          <t>Unit Price</t>
        </is>
      </c>
      <c r="F23" s="11" t="inlineStr">
        <is>
          <t>Subtotal</t>
        </is>
      </c>
    </row>
    <row r="24" ht="20" customHeight="1">
      <c r="A24" s="12" t="inlineStr">
        <is>
          <t>Carnauba wax &amp; linseed oil polish</t>
        </is>
      </c>
      <c r="B24" s="13" t="inlineStr">
        <is>
          <t>dose</t>
        </is>
      </c>
      <c r="C24" s="21" t="n">
        <v>1</v>
      </c>
      <c r="D24" s="21" t="n"/>
      <c r="E24" s="8" t="n">
        <v>1.5</v>
      </c>
      <c r="F24" s="16">
        <f>IF(C24&gt;0, ROUND(C24*E24, 2), 0)</f>
        <v/>
      </c>
    </row>
    <row r="25" ht="20" customHeight="1">
      <c r="A25" s="12" t="inlineStr">
        <is>
          <t>Ultra-fine microfiber polishing cloth</t>
        </is>
      </c>
      <c r="B25" s="13" t="inlineStr">
        <is>
          <t>set</t>
        </is>
      </c>
      <c r="C25" s="21" t="n">
        <v>1</v>
      </c>
      <c r="D25" s="21" t="n"/>
      <c r="E25" s="8" t="n">
        <v>1</v>
      </c>
      <c r="F25" s="16">
        <f>IF(C25&gt;0, ROUND(C25*E25, 2), 0)</f>
        <v/>
      </c>
    </row>
    <row r="26" ht="20" customHeight="1">
      <c r="A26" s="12" t="inlineStr">
        <is>
          <t>Workshop sundries (pure water, gloves)</t>
        </is>
      </c>
      <c r="B26" s="13" t="inlineStr">
        <is>
          <t>lump</t>
        </is>
      </c>
      <c r="C26" s="21" t="n">
        <v>1</v>
      </c>
      <c r="D26" s="21" t="n"/>
      <c r="E26" s="8" t="n">
        <v>0.8</v>
      </c>
      <c r="F26" s="16">
        <f>IF(C26&gt;0, ROUND(C26*E26, 2), 0)</f>
        <v/>
      </c>
    </row>
    <row r="27" ht="22" customHeight="1">
      <c r="A27" s="19" t="inlineStr">
        <is>
          <t>TOTAL CONSUMABLES &amp; SUPPLIES</t>
        </is>
      </c>
      <c r="B27" s="19" t="n"/>
      <c r="C27" s="19" t="n"/>
      <c r="D27" s="19" t="n"/>
      <c r="E27" s="19" t="n"/>
      <c r="F27" s="20">
        <f>SUM(F24:F26)</f>
        <v/>
      </c>
    </row>
    <row r="28" ht="22" customHeight="1">
      <c r="A28" s="4" t="inlineStr">
        <is>
          <t>5. PACKAGING &amp; BRANDING</t>
        </is>
      </c>
      <c r="B28" s="4" t="n"/>
      <c r="C28" s="4" t="n"/>
      <c r="D28" s="4" t="n"/>
      <c r="E28" s="4" t="n"/>
      <c r="F28" s="4" t="n"/>
    </row>
    <row r="29" ht="22" customHeight="1">
      <c r="A29" s="5" t="inlineStr">
        <is>
          <t>Craft presentation box, straw cushion &amp; wax seal</t>
        </is>
      </c>
      <c r="B29" s="5" t="n"/>
      <c r="C29" s="5" t="n"/>
      <c r="D29" s="5" t="n"/>
      <c r="E29" s="5" t="n"/>
      <c r="F29" s="8" t="n">
        <v>3.5</v>
      </c>
    </row>
    <row r="30" ht="22" customHeight="1">
      <c r="A30" s="4" t="inlineStr">
        <is>
          <t>6. LABOR &amp; WORKSHOP OVERHEAD</t>
        </is>
      </c>
      <c r="B30" s="4" t="n"/>
      <c r="C30" s="4" t="n"/>
      <c r="D30" s="4" t="n"/>
      <c r="E30" s="4" t="n"/>
      <c r="F30" s="4" t="n"/>
    </row>
    <row r="31" ht="20" customHeight="1">
      <c r="A31" s="5" t="inlineStr">
        <is>
          <t>1. Craftsman active labor time (T)</t>
        </is>
      </c>
      <c r="B31" s="5" t="n"/>
      <c r="C31" s="5" t="n"/>
      <c r="D31" s="5" t="n"/>
      <c r="E31" s="22" t="n">
        <v>2.5</v>
      </c>
      <c r="F31" s="22" t="n"/>
    </row>
    <row r="32" ht="20" customHeight="1">
      <c r="A32" s="5" t="inlineStr">
        <is>
          <t>2. Craftsman base hourly rate</t>
        </is>
      </c>
      <c r="B32" s="5" t="n"/>
      <c r="C32" s="5" t="n"/>
      <c r="D32" s="5" t="n"/>
      <c r="E32" s="23" t="n">
        <v>12</v>
      </c>
      <c r="F32" s="23" t="n"/>
    </row>
    <row r="33" ht="22" customHeight="1">
      <c r="A33" s="19" t="inlineStr">
        <is>
          <t>TOTAL CRAFTSMAN LABOR (T × Rate)</t>
        </is>
      </c>
      <c r="B33" s="19" t="n"/>
      <c r="C33" s="19" t="n"/>
      <c r="D33" s="19" t="n"/>
      <c r="E33" s="19" t="n"/>
      <c r="F33" s="20">
        <f>ROUND(E31*E32, 2)</f>
        <v/>
      </c>
    </row>
    <row r="34" ht="20" customHeight="1">
      <c r="A34" s="5" t="inlineStr">
        <is>
          <t>3. Hourly workshop overhead (studio rent, electricity, wear)</t>
        </is>
      </c>
      <c r="B34" s="5" t="n"/>
      <c r="C34" s="5" t="n"/>
      <c r="D34" s="5" t="n"/>
      <c r="E34" s="23" t="n">
        <v>1.4</v>
      </c>
      <c r="F34" s="23" t="n"/>
    </row>
    <row r="35" ht="20" customHeight="1">
      <c r="A35" s="5" t="inlineStr">
        <is>
          <t>4. Fixed workshop overhead per item</t>
        </is>
      </c>
      <c r="B35" s="5" t="n"/>
      <c r="C35" s="5" t="n"/>
      <c r="D35" s="5" t="n"/>
      <c r="E35" s="8" t="n">
        <v>2</v>
      </c>
      <c r="F35" s="8" t="n"/>
    </row>
    <row r="36" ht="22" customHeight="1">
      <c r="A36" s="19" t="inlineStr">
        <is>
          <t>TOTAL OVERHEAD &amp; DEPRECIATION (T × Hourly + Fixed)</t>
        </is>
      </c>
      <c r="B36" s="19" t="n"/>
      <c r="C36" s="19" t="n"/>
      <c r="D36" s="19" t="n"/>
      <c r="E36" s="19" t="n"/>
      <c r="F36" s="20">
        <f>ROUND(E31*E34+E35, 2)</f>
        <v/>
      </c>
    </row>
    <row r="37" ht="22" customHeight="1">
      <c r="A37" s="4" t="inlineStr">
        <is>
          <t>7. TAXATION</t>
        </is>
      </c>
      <c r="B37" s="4" t="n"/>
      <c r="C37" s="4" t="n"/>
      <c r="D37" s="4" t="n"/>
      <c r="E37" s="4" t="n"/>
      <c r="F37" s="4" t="n"/>
    </row>
    <row r="38" ht="20" customHeight="1">
      <c r="A38" s="5" t="inlineStr">
        <is>
          <t>Revenue tax rate (e.g. 6.0% small business tax)</t>
        </is>
      </c>
      <c r="B38" s="5" t="n"/>
      <c r="C38" s="5" t="n"/>
      <c r="D38" s="5" t="n"/>
      <c r="E38" s="24" t="n">
        <v>0.06</v>
      </c>
      <c r="F38" s="24" t="n"/>
    </row>
    <row r="39" ht="22" customHeight="1">
      <c r="A39" s="19" t="inlineStr">
        <is>
          <t>TOTAL SALES TAX (Price × Rate)</t>
        </is>
      </c>
      <c r="B39" s="19" t="n"/>
      <c r="C39" s="19" t="n"/>
      <c r="D39" s="19" t="n"/>
      <c r="E39" s="19" t="n"/>
      <c r="F39" s="20">
        <f>ROUND(F6*E38, 2)</f>
        <v/>
      </c>
    </row>
    <row r="40" ht="24" customHeight="1">
      <c r="A40" s="25" t="inlineStr">
        <is>
          <t>8. FINAL UNIT ECONOMICS &amp; PROFIT DIAGNOSIS</t>
        </is>
      </c>
      <c r="B40" s="25" t="n"/>
      <c r="C40" s="25" t="n"/>
      <c r="D40" s="25" t="n"/>
      <c r="E40" s="25" t="n"/>
      <c r="F40" s="25" t="n"/>
    </row>
    <row r="41" ht="20" customHeight="1">
      <c r="A41" s="7" t="inlineStr">
        <is>
          <t>1. Manufacturing unit cost (materials + hardware + supplies + packaging + labor + overhead)</t>
        </is>
      </c>
      <c r="B41" s="7" t="n"/>
      <c r="C41" s="7" t="n"/>
      <c r="D41" s="7" t="n"/>
      <c r="E41" s="7" t="n"/>
      <c r="F41" s="26">
        <f>F14+F21+F27+F29+F33+F36</f>
        <v/>
      </c>
    </row>
    <row r="42" ht="20" customHeight="1">
      <c r="A42" s="7" t="inlineStr">
        <is>
          <t>2. Total cost of goods sold (including tax)</t>
        </is>
      </c>
      <c r="B42" s="7" t="n"/>
      <c r="C42" s="7" t="n"/>
      <c r="D42" s="7" t="n"/>
      <c r="E42" s="7" t="n"/>
      <c r="F42" s="26">
        <f>F41+F39</f>
        <v/>
      </c>
    </row>
    <row r="43" ht="20" customHeight="1">
      <c r="A43" s="7" t="inlineStr">
        <is>
          <t>3. Net business profit (Price - COGS)</t>
        </is>
      </c>
      <c r="B43" s="7" t="n"/>
      <c r="C43" s="7" t="n"/>
      <c r="D43" s="7" t="n"/>
      <c r="E43" s="7" t="n"/>
      <c r="F43" s="27">
        <f>F6-F42</f>
        <v/>
      </c>
    </row>
    <row r="44" ht="20" customHeight="1">
      <c r="A44" s="7" t="inlineStr">
        <is>
          <t>4. Craftsman take-home earnings (Labor + Net profit)</t>
        </is>
      </c>
      <c r="B44" s="7" t="n"/>
      <c r="C44" s="7" t="n"/>
      <c r="D44" s="7" t="n"/>
      <c r="E44" s="7" t="n"/>
      <c r="F44" s="27">
        <f>F33+F43</f>
        <v/>
      </c>
    </row>
    <row r="45" ht="20" customHeight="1">
      <c r="A45" s="5" t="inlineStr">
        <is>
          <t>5. Effective hourly wage (Take-home earnings / T)</t>
        </is>
      </c>
      <c r="B45" s="5" t="n"/>
      <c r="C45" s="5" t="n"/>
      <c r="D45" s="5" t="n"/>
      <c r="E45" s="5" t="n"/>
      <c r="F45" s="28">
        <f>IF(E31&gt;0, ROUND(F44/E31, 2), 0)</f>
        <v/>
      </c>
    </row>
    <row r="46" ht="20" customHeight="1">
      <c r="A46" s="5" t="inlineStr">
        <is>
          <t>6. Net profit margin (Net profit / Price)</t>
        </is>
      </c>
      <c r="B46" s="5" t="n"/>
      <c r="C46" s="5" t="n"/>
      <c r="D46" s="5" t="n"/>
      <c r="E46" s="5" t="n"/>
      <c r="F46" s="29">
        <f>IF(F6&gt;0, F43/F6, 0)</f>
        <v/>
      </c>
    </row>
    <row r="47" ht="26" customHeight="1">
      <c r="A47" s="30">
        <f>IF(F43&lt;0, "🔴 Profit illusion: item sold at a loss. You work for free and subsidize materials!", IF(F45&lt;E32, "🟡 Hidden risk: effective hourly wage is below your base rate. Labor eats your margin.", "🟢 Healthy order: covers all expenses, pays fair craftsman wage, and earns net profit."))</f>
        <v/>
      </c>
      <c r="B47" s="30" t="n"/>
      <c r="C47" s="30" t="n"/>
      <c r="D47" s="30" t="n"/>
      <c r="E47" s="30" t="n"/>
      <c r="F47" s="30" t="n"/>
    </row>
    <row r="49" ht="24" customHeight="1">
      <c r="A49" s="31" t="inlineStr">
        <is>
          <t>WANT PROFESSIONAL WORKSHOP ACCOUNTING? TRY OMNICRAFT ERP</t>
        </is>
      </c>
      <c r="B49" s="31" t="n"/>
      <c r="C49" s="31" t="n"/>
      <c r="D49" s="31" t="n"/>
      <c r="E49" s="31" t="n"/>
      <c r="F49" s="31" t="n"/>
    </row>
    <row r="50" ht="18" customHeight="1">
      <c r="A50" s="32" t="inlineStr">
        <is>
          <t>Autonomous local desktop ERP system for craftsmen and small manufacturing workshops</t>
        </is>
      </c>
      <c r="B50" s="32" t="n"/>
      <c r="C50" s="32" t="n"/>
      <c r="D50" s="32" t="n"/>
      <c r="E50" s="32" t="n"/>
      <c r="F50" s="32" t="n"/>
    </row>
    <row r="51" ht="22" customHeight="1">
      <c r="A51" s="33" t="inlineStr">
        <is>
          <t>Download free from the official website: https://omnicraft-erp.com/</t>
        </is>
      </c>
      <c r="B51" s="33" t="n"/>
      <c r="C51" s="33" t="n"/>
      <c r="D51" s="33" t="n"/>
      <c r="E51" s="33" t="n"/>
      <c r="F51" s="3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0">
    <mergeCell ref="A39:E39"/>
    <mergeCell ref="C24:D24"/>
    <mergeCell ref="A35:D35"/>
    <mergeCell ref="A37:F37"/>
    <mergeCell ref="A38:D38"/>
    <mergeCell ref="A45:E45"/>
    <mergeCell ref="A50:F50"/>
    <mergeCell ref="A36:E36"/>
    <mergeCell ref="A3:F3"/>
    <mergeCell ref="A6:E6"/>
    <mergeCell ref="C26:D26"/>
    <mergeCell ref="A2:F2"/>
    <mergeCell ref="C20:D20"/>
    <mergeCell ref="E35:F35"/>
    <mergeCell ref="A47:F47"/>
    <mergeCell ref="A31:D31"/>
    <mergeCell ref="E38:F38"/>
    <mergeCell ref="C16:D16"/>
    <mergeCell ref="A34:D34"/>
    <mergeCell ref="C25:D25"/>
    <mergeCell ref="A41:E41"/>
    <mergeCell ref="A22:F22"/>
    <mergeCell ref="A46:E46"/>
    <mergeCell ref="A4:F4"/>
    <mergeCell ref="E31:F31"/>
    <mergeCell ref="A27:E27"/>
    <mergeCell ref="A21:E21"/>
    <mergeCell ref="E34:F34"/>
    <mergeCell ref="A28:F28"/>
    <mergeCell ref="A42:E42"/>
    <mergeCell ref="A33:E33"/>
    <mergeCell ref="A40:F40"/>
    <mergeCell ref="A14:E14"/>
    <mergeCell ref="A30:F30"/>
    <mergeCell ref="C17:D17"/>
    <mergeCell ref="C23:D23"/>
    <mergeCell ref="A15:F15"/>
    <mergeCell ref="A49:F49"/>
    <mergeCell ref="A29:E29"/>
    <mergeCell ref="A51:F51"/>
    <mergeCell ref="A43:E43"/>
    <mergeCell ref="E32:F32"/>
    <mergeCell ref="A1:F1"/>
    <mergeCell ref="C19:D19"/>
    <mergeCell ref="B5:F5"/>
    <mergeCell ref="A13:E13"/>
    <mergeCell ref="C18:D18"/>
    <mergeCell ref="A44:E44"/>
    <mergeCell ref="A32:D32"/>
    <mergeCell ref="A7:F7"/>
  </mergeCells>
  <hyperlinks>
    <hyperlink xmlns:r="http://schemas.openxmlformats.org/officeDocument/2006/relationships" ref="A5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2026-10-08T00:01:44Z</dcterms:created>
  <dcterms:modified xsi:type="dcterms:W3CDTF">2026-10-08T00:01:44Z</dcterms:modified>
</cp:coreProperties>
</file>